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76" activeTab="2"/>
  </bookViews>
  <sheets>
    <sheet name="itinerary" sheetId="1" r:id="rId1"/>
    <sheet name="detailed budget" sheetId="2" r:id="rId2"/>
    <sheet name="hotels" sheetId="3" r:id="rId3"/>
    <sheet name="Transport" sheetId="4" r:id="rId4"/>
  </sheets>
  <definedNames/>
  <calcPr fullCalcOnLoad="1"/>
</workbook>
</file>

<file path=xl/comments4.xml><?xml version="1.0" encoding="utf-8"?>
<comments xmlns="http://schemas.openxmlformats.org/spreadsheetml/2006/main">
  <authors>
    <author>Sarah &amp; Alexis</author>
  </authors>
  <commentList>
    <comment ref="I6" authorId="0">
      <text>
        <r>
          <rPr>
            <b/>
            <sz val="9"/>
            <rFont val="Tahoma"/>
            <family val="2"/>
          </rPr>
          <t>Sarah:</t>
        </r>
        <r>
          <rPr>
            <sz val="9"/>
            <rFont val="Tahoma"/>
            <family val="2"/>
          </rPr>
          <t xml:space="preserve">
300 taxi fare
50 airport fee
75 peage</t>
        </r>
      </text>
    </comment>
  </commentList>
</comments>
</file>

<file path=xl/sharedStrings.xml><?xml version="1.0" encoding="utf-8"?>
<sst xmlns="http://schemas.openxmlformats.org/spreadsheetml/2006/main" count="370" uniqueCount="174">
  <si>
    <t xml:space="preserve">Itinerary </t>
  </si>
  <si>
    <t>DAY 1</t>
  </si>
  <si>
    <t>DAY 2</t>
  </si>
  <si>
    <t>DAY 3</t>
  </si>
  <si>
    <t>DAY 4</t>
  </si>
  <si>
    <t>DAY 5</t>
  </si>
  <si>
    <t>DAY 6</t>
  </si>
  <si>
    <t>Morning</t>
  </si>
  <si>
    <t>Afternoon</t>
  </si>
  <si>
    <t>Evening</t>
  </si>
  <si>
    <t>Rest</t>
  </si>
  <si>
    <t>Night</t>
  </si>
  <si>
    <t>Transport</t>
  </si>
  <si>
    <t>Hotel location</t>
  </si>
  <si>
    <t>Comments</t>
  </si>
  <si>
    <t>DAY 7</t>
  </si>
  <si>
    <t>DAY 8</t>
  </si>
  <si>
    <t>DAY 9</t>
  </si>
  <si>
    <t>DAY 10</t>
  </si>
  <si>
    <t>DAY 11</t>
  </si>
  <si>
    <t>From</t>
  </si>
  <si>
    <t>To</t>
  </si>
  <si>
    <t>Hotels</t>
  </si>
  <si>
    <t>Date</t>
  </si>
  <si>
    <t>Program</t>
  </si>
  <si>
    <t>Food</t>
  </si>
  <si>
    <t>Visits</t>
  </si>
  <si>
    <t>Total in Euro</t>
  </si>
  <si>
    <t>Meals</t>
  </si>
  <si>
    <t>DAY1</t>
  </si>
  <si>
    <t>Breakfast</t>
  </si>
  <si>
    <t>Lunch</t>
  </si>
  <si>
    <t>Coffee breaks</t>
  </si>
  <si>
    <t>Sub Total</t>
  </si>
  <si>
    <t>Diner</t>
  </si>
  <si>
    <t>Total:</t>
  </si>
  <si>
    <t>Rate</t>
  </si>
  <si>
    <t>DAY 12</t>
  </si>
  <si>
    <t>DAY 13</t>
  </si>
  <si>
    <t>DAY 14</t>
  </si>
  <si>
    <t>DAY 15</t>
  </si>
  <si>
    <t>Arrival in Bangkok</t>
  </si>
  <si>
    <t>Diner around the house</t>
  </si>
  <si>
    <t>Diner downtown</t>
  </si>
  <si>
    <t>Grand Palace</t>
  </si>
  <si>
    <t>Wat Pho / Wat arun</t>
  </si>
  <si>
    <t>Beach</t>
  </si>
  <si>
    <t>shopping</t>
  </si>
  <si>
    <t>DAY 16</t>
  </si>
  <si>
    <t>Bangkok</t>
  </si>
  <si>
    <t>ETD</t>
  </si>
  <si>
    <t>ETA</t>
  </si>
  <si>
    <t>Total in local currency</t>
  </si>
  <si>
    <t>=1 euro</t>
  </si>
  <si>
    <t>Taxi from airport</t>
  </si>
  <si>
    <t>Jim thompson house</t>
  </si>
  <si>
    <t>Grand palace</t>
  </si>
  <si>
    <t>Wat Pho</t>
  </si>
  <si>
    <t>Wat Arun</t>
  </si>
  <si>
    <t>Ferry</t>
  </si>
  <si>
    <t>Taxi to airport</t>
  </si>
  <si>
    <t>thailand</t>
  </si>
  <si>
    <t>hotel</t>
  </si>
  <si>
    <t>Villa rental in Hua Hin</t>
  </si>
  <si>
    <t>Car Rental</t>
  </si>
  <si>
    <t>N/A</t>
  </si>
  <si>
    <t>Hotel</t>
  </si>
  <si>
    <t>BANGKOK</t>
  </si>
  <si>
    <t xml:space="preserve">BANGKOK </t>
  </si>
  <si>
    <t>Taxi to home</t>
  </si>
  <si>
    <t>Flight to Sukhothai</t>
  </si>
  <si>
    <t>Visit Sukhothai</t>
  </si>
  <si>
    <t>Sukhothai</t>
  </si>
  <si>
    <t>Bangkok airways</t>
  </si>
  <si>
    <t>Chang Mai</t>
  </si>
  <si>
    <t>Luang Prabang</t>
  </si>
  <si>
    <t>luang prabang bangkok</t>
  </si>
  <si>
    <t>flight to Luang Prabang</t>
  </si>
  <si>
    <t>Visit temples inside Chiang Mai</t>
  </si>
  <si>
    <t>Doi Su Thep / flower garden / Doi Pui / river bath</t>
  </si>
  <si>
    <t>Transfer to Chiang Rai</t>
  </si>
  <si>
    <t>Day trip visit of Chiang Rai</t>
  </si>
  <si>
    <t>Flight back to Bangkok</t>
  </si>
  <si>
    <t>Jim Thompson house</t>
  </si>
  <si>
    <t>flight back to France</t>
  </si>
  <si>
    <t>HUA HIN</t>
  </si>
  <si>
    <t>HUA HIN / BANGKOK</t>
  </si>
  <si>
    <t>Chatuchak week end market</t>
  </si>
  <si>
    <t>SUKHOTHAI</t>
  </si>
  <si>
    <t>Taxi from airport to hotel</t>
  </si>
  <si>
    <t>food</t>
  </si>
  <si>
    <t>Visit of the historical park</t>
  </si>
  <si>
    <t>tuk tuk</t>
  </si>
  <si>
    <t>TRANSFER TO CHANG MAI</t>
  </si>
  <si>
    <t>LUANG PRABANG</t>
  </si>
  <si>
    <t>CHANG MAI</t>
  </si>
  <si>
    <t>CHANG RAI</t>
  </si>
  <si>
    <t>entrance</t>
  </si>
  <si>
    <t>trasnfer to airport</t>
  </si>
  <si>
    <t>flight to bangkok</t>
  </si>
  <si>
    <t>Thai airways</t>
  </si>
  <si>
    <t>Transport various</t>
  </si>
  <si>
    <t>CHATUCHAK</t>
  </si>
  <si>
    <t>trasnport for shopping</t>
  </si>
  <si>
    <t>flight fromchang mai</t>
  </si>
  <si>
    <t>visa on arrival</t>
  </si>
  <si>
    <t>ON THE WAY BACK</t>
  </si>
  <si>
    <t>flight to Bangkok</t>
  </si>
  <si>
    <t>visit</t>
  </si>
  <si>
    <t>visits</t>
  </si>
  <si>
    <t>bus to chang mai</t>
  </si>
  <si>
    <t>Chang Mai - Bangkok</t>
  </si>
  <si>
    <t>Baan Nakoaow guesthouse</t>
  </si>
  <si>
    <t>BKK-Sukhothai</t>
  </si>
  <si>
    <t>Sukhothai - Chang Mai</t>
  </si>
  <si>
    <t>Bus - To Be reserved with the guesthouse</t>
  </si>
  <si>
    <t>CM - Luang Prabang</t>
  </si>
  <si>
    <t>Lao airline</t>
  </si>
  <si>
    <t xml:space="preserve">Luang prabang </t>
  </si>
  <si>
    <t>Company / notes</t>
  </si>
  <si>
    <t>by guesthouse at airport - FOC</t>
  </si>
  <si>
    <t>take taxi to guesthouse - be very hard on negotiation!</t>
  </si>
  <si>
    <t>taxi ( 300+50+75 THB ) lvl 1 public taxi stand</t>
  </si>
  <si>
    <t>Pick up /transfer</t>
  </si>
  <si>
    <t>Description</t>
  </si>
  <si>
    <t>Hua Hin</t>
  </si>
  <si>
    <t>door to door</t>
  </si>
  <si>
    <t>Hua Hin - Bangkok</t>
  </si>
  <si>
    <t>Bangkok - hua hin</t>
  </si>
  <si>
    <t>Satri house secret retreats</t>
  </si>
  <si>
    <t>rest /swimming pool</t>
  </si>
  <si>
    <t>Sunday</t>
  </si>
  <si>
    <t>Monday</t>
  </si>
  <si>
    <t>Tuesday</t>
  </si>
  <si>
    <t>Wednesday</t>
  </si>
  <si>
    <t>Thursday</t>
  </si>
  <si>
    <t>Friday</t>
  </si>
  <si>
    <t>Saturday</t>
  </si>
  <si>
    <t>GROUP 1</t>
  </si>
  <si>
    <t>GROUP 2</t>
  </si>
  <si>
    <t>Prebooked minivan taxi from airport taxi counter</t>
  </si>
  <si>
    <t>Departure for Hua Hin</t>
  </si>
  <si>
    <t>Car rental + self drive</t>
  </si>
  <si>
    <t>Night Market in Hua Hin</t>
  </si>
  <si>
    <t>Drive back to Bangkok</t>
  </si>
  <si>
    <t>Bring back the car rental</t>
  </si>
  <si>
    <t>Visit of Luang Prabang Laos</t>
  </si>
  <si>
    <t>ALL TOGETHER</t>
  </si>
  <si>
    <t>Period:</t>
  </si>
  <si>
    <t>Summer month</t>
  </si>
  <si>
    <t>Type of travel:</t>
  </si>
  <si>
    <t>Budget:</t>
  </si>
  <si>
    <t>$$</t>
  </si>
  <si>
    <t>Child friendly - Slow rhythm - Big family</t>
  </si>
  <si>
    <t>Transfer to Chiang Mai</t>
  </si>
  <si>
    <t>Travelled in:</t>
  </si>
  <si>
    <t>Laos</t>
  </si>
  <si>
    <t>=1 euros</t>
  </si>
  <si>
    <t>Day tour private</t>
  </si>
  <si>
    <t>Total for the trip  GROUP 1</t>
  </si>
  <si>
    <t>Total for the trip GROUP 2</t>
  </si>
  <si>
    <t>COMMON PART</t>
  </si>
  <si>
    <t>At home</t>
  </si>
  <si>
    <t>Buri Gallery house</t>
  </si>
  <si>
    <t>ALL</t>
  </si>
  <si>
    <t>Who</t>
  </si>
  <si>
    <t>Car rental - self drive</t>
  </si>
  <si>
    <t>Airport taxi stand to hotel</t>
  </si>
  <si>
    <t>Private villa</t>
  </si>
  <si>
    <t>Satri house - Secret Retreat (Luang Prabang)</t>
  </si>
  <si>
    <t>Baan Caruso villa (Cha Am)</t>
  </si>
  <si>
    <t>Buri Gallery House (Chiang Mai)</t>
  </si>
  <si>
    <t>Baan Nakaow Guesthouse (Sukhothai)</t>
  </si>
  <si>
    <t>Some of the links in this post are affiliated links. I receive a commission at no extra cost to you if you click through and make a purchase. I only recommend services or products that I use, it helps me keep this website live. Read more in the Disclaimer page on the website. Thank you for your support !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</si>
</sst>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￥-411]#,##0;[Red]\-[$￥-411]#,##0"/>
    <numFmt numFmtId="165" formatCode="#,##0.00\ [$€-40C];[Red]\-#,##0.00\ [$€-40C]"/>
    <numFmt numFmtId="166" formatCode="dd/mm/yy"/>
    <numFmt numFmtId="167" formatCode="#,##0\ [$€-40C];\-#,##0\ [$€-40C]"/>
    <numFmt numFmtId="168" formatCode="[$-409]dddd\,\ mmmm\ dd\,\ yyyy"/>
    <numFmt numFmtId="169" formatCode="[$-409]d\-mmm\-yy;@"/>
    <numFmt numFmtId="170" formatCode="[$-F800]dddd\,\ mmmm\ dd\,\ yyyy"/>
    <numFmt numFmtId="171" formatCode="mmm\-yyyy"/>
    <numFmt numFmtId="172" formatCode="[$KYD]\ #,##0.00"/>
    <numFmt numFmtId="173" formatCode="[$MYR]\ #,##0.00"/>
    <numFmt numFmtId="174" formatCode="[$MWK]\ #,##0.00"/>
    <numFmt numFmtId="175" formatCode="[$MMK]\ #,##0.00"/>
    <numFmt numFmtId="176" formatCode="[$MMK]\ #,##0;[Red][$MMK]\ #,##0"/>
    <numFmt numFmtId="177" formatCode="[$THB]\ #,##0;[Red][$THB]\ 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THB]\ #,##0.00"/>
    <numFmt numFmtId="183" formatCode="[$THB]\ #,##0.0;[Red][$THB]\ #,##0.0"/>
    <numFmt numFmtId="184" formatCode="[$USD]\ #,##0.00"/>
    <numFmt numFmtId="185" formatCode="[$MMK]\ #,##0.0;[Red][$MMK]\ #,##0.0"/>
    <numFmt numFmtId="186" formatCode="[$USD]\ #,##0;[Red][$USD]\ #,##0"/>
    <numFmt numFmtId="187" formatCode="[$MMK]\ #,##0.00;[Red][$MMK]\ #,##0.00"/>
    <numFmt numFmtId="188" formatCode="#,##0.00\ [$€-40C]"/>
    <numFmt numFmtId="189" formatCode="#,##0.00\ [$€-40C];[Red]#,##0.00\ [$€-40C]"/>
    <numFmt numFmtId="190" formatCode="[$EUR]\ #,##0.00"/>
    <numFmt numFmtId="191" formatCode="[$€-2]\ #,##0.00"/>
    <numFmt numFmtId="192" formatCode="[$-409]dddd\,\ mmmm\ d\,\ yyyy"/>
    <numFmt numFmtId="193" formatCode="[$-409]h:mm:ss\ AM/PM"/>
    <numFmt numFmtId="194" formatCode="[$₭-454]#,##0;[Red][$₭-454]#,##0"/>
    <numFmt numFmtId="195" formatCode="[$USD]\ #,##0.0;[Red][$USD]\ #,##0.0"/>
    <numFmt numFmtId="196" formatCode="[$USD]\ #,##0.00;[Red][$USD]\ #,##0.00"/>
  </numFmts>
  <fonts count="5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5" fontId="3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182" fontId="3" fillId="0" borderId="10" xfId="0" applyNumberFormat="1" applyFont="1" applyBorder="1" applyAlignment="1">
      <alignment/>
    </xf>
    <xf numFmtId="182" fontId="4" fillId="35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7" fontId="2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184" fontId="3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176" fontId="2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170" fontId="2" fillId="36" borderId="10" xfId="0" applyNumberFormat="1" applyFont="1" applyFill="1" applyBorder="1" applyAlignment="1">
      <alignment/>
    </xf>
    <xf numFmtId="0" fontId="40" fillId="0" borderId="0" xfId="53" applyAlignment="1">
      <alignment/>
    </xf>
    <xf numFmtId="0" fontId="2" fillId="37" borderId="0" xfId="0" applyFont="1" applyFill="1" applyAlignment="1">
      <alignment/>
    </xf>
    <xf numFmtId="0" fontId="0" fillId="0" borderId="0" xfId="0" applyAlignment="1">
      <alignment horizontal="right"/>
    </xf>
    <xf numFmtId="170" fontId="2" fillId="38" borderId="10" xfId="0" applyNumberFormat="1" applyFont="1" applyFill="1" applyBorder="1" applyAlignment="1">
      <alignment/>
    </xf>
    <xf numFmtId="170" fontId="2" fillId="38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170" fontId="2" fillId="39" borderId="10" xfId="0" applyNumberFormat="1" applyFont="1" applyFill="1" applyBorder="1" applyAlignment="1">
      <alignment/>
    </xf>
    <xf numFmtId="170" fontId="2" fillId="39" borderId="11" xfId="0" applyNumberFormat="1" applyFont="1" applyFill="1" applyBorder="1" applyAlignment="1">
      <alignment/>
    </xf>
    <xf numFmtId="170" fontId="2" fillId="39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9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goda.com/partners/partnersearch.aspx?pcs=1&amp;cid=1844185&amp;hl=en&amp;hid=433077" TargetMode="External" /><Relationship Id="rId2" Type="http://schemas.openxmlformats.org/officeDocument/2006/relationships/hyperlink" Target="https://www.agoda.com/partners/partnersearch.aspx?pcs=1&amp;cid=1844185&amp;hl=en&amp;hid=65275" TargetMode="External" /><Relationship Id="rId3" Type="http://schemas.openxmlformats.org/officeDocument/2006/relationships/hyperlink" Target="https://www.agoda.com/partners/partnersearch.aspx?pcs=1&amp;cid=1844185&amp;hl=en&amp;hid=286026" TargetMode="External" /><Relationship Id="rId4" Type="http://schemas.openxmlformats.org/officeDocument/2006/relationships/hyperlink" Target="https://www.agoda.com/partners/partnersearch.aspx?pcs=1&amp;cid=1844185&amp;hl=en&amp;hid=3085095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zoomScale="60" zoomScaleNormal="60" zoomScalePageLayoutView="0" workbookViewId="0" topLeftCell="A28">
      <selection activeCell="A57" sqref="A57"/>
    </sheetView>
  </sheetViews>
  <sheetFormatPr defaultColWidth="11.57421875" defaultRowHeight="12.75"/>
  <cols>
    <col min="1" max="1" width="11.57421875" style="0" bestFit="1" customWidth="1"/>
    <col min="2" max="2" width="22.28125" style="0" customWidth="1"/>
    <col min="3" max="3" width="22.140625" style="0" customWidth="1"/>
    <col min="4" max="4" width="20.140625" style="0" bestFit="1" customWidth="1"/>
    <col min="5" max="5" width="22.00390625" style="0" customWidth="1"/>
    <col min="6" max="6" width="23.421875" style="0" bestFit="1" customWidth="1"/>
    <col min="7" max="7" width="21.57421875" style="0" bestFit="1" customWidth="1"/>
    <col min="8" max="8" width="18.57421875" style="0" bestFit="1" customWidth="1"/>
    <col min="9" max="9" width="23.140625" style="0" bestFit="1" customWidth="1"/>
    <col min="10" max="10" width="19.8515625" style="0" bestFit="1" customWidth="1"/>
    <col min="11" max="11" width="20.140625" style="0" bestFit="1" customWidth="1"/>
  </cols>
  <sheetData>
    <row r="2" ht="18">
      <c r="C2" s="1" t="s">
        <v>0</v>
      </c>
    </row>
    <row r="3" ht="18">
      <c r="C3" s="1"/>
    </row>
    <row r="4" spans="3:4" ht="13.5">
      <c r="C4" s="53" t="s">
        <v>148</v>
      </c>
      <c r="D4" s="53" t="s">
        <v>149</v>
      </c>
    </row>
    <row r="5" spans="3:4" ht="13.5">
      <c r="C5" s="53" t="s">
        <v>150</v>
      </c>
      <c r="D5" t="s">
        <v>153</v>
      </c>
    </row>
    <row r="6" spans="3:4" ht="13.5">
      <c r="C6" s="53" t="s">
        <v>151</v>
      </c>
      <c r="D6" s="53" t="s">
        <v>152</v>
      </c>
    </row>
    <row r="7" spans="3:4" ht="13.5">
      <c r="C7" s="53" t="s">
        <v>155</v>
      </c>
      <c r="D7" s="54">
        <v>2015</v>
      </c>
    </row>
    <row r="8" ht="18">
      <c r="C8" s="1"/>
    </row>
    <row r="9" spans="3:8" ht="12.75">
      <c r="C9" s="58" t="s">
        <v>147</v>
      </c>
      <c r="D9" s="58"/>
      <c r="E9" s="58"/>
      <c r="F9" s="58"/>
      <c r="G9" s="58"/>
      <c r="H9" s="58"/>
    </row>
    <row r="10" spans="1:8" ht="12.75">
      <c r="A10" s="2"/>
      <c r="B10" s="2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</row>
    <row r="11" spans="1:8" ht="12.75">
      <c r="A11" s="2" t="s">
        <v>23</v>
      </c>
      <c r="B11" s="2"/>
      <c r="C11" s="43" t="s">
        <v>131</v>
      </c>
      <c r="D11" s="50" t="s">
        <v>132</v>
      </c>
      <c r="E11" s="50" t="s">
        <v>133</v>
      </c>
      <c r="F11" s="50" t="s">
        <v>134</v>
      </c>
      <c r="G11" s="50" t="s">
        <v>135</v>
      </c>
      <c r="H11" s="50" t="s">
        <v>136</v>
      </c>
    </row>
    <row r="12" spans="1:8" ht="12">
      <c r="A12" s="2" t="s">
        <v>7</v>
      </c>
      <c r="B12" s="2"/>
      <c r="C12" s="20" t="s">
        <v>41</v>
      </c>
      <c r="D12" s="3" t="s">
        <v>44</v>
      </c>
      <c r="E12" s="3" t="s">
        <v>141</v>
      </c>
      <c r="F12" t="s">
        <v>46</v>
      </c>
      <c r="G12" s="20" t="s">
        <v>46</v>
      </c>
      <c r="H12" s="20" t="s">
        <v>46</v>
      </c>
    </row>
    <row r="13" spans="1:8" ht="12">
      <c r="A13" s="2" t="s">
        <v>8</v>
      </c>
      <c r="B13" s="2"/>
      <c r="C13" s="20" t="s">
        <v>10</v>
      </c>
      <c r="D13" s="3" t="s">
        <v>45</v>
      </c>
      <c r="F13" s="3"/>
      <c r="G13" s="20"/>
      <c r="H13" s="20"/>
    </row>
    <row r="14" spans="1:8" ht="12">
      <c r="A14" s="2" t="s">
        <v>9</v>
      </c>
      <c r="B14" s="2"/>
      <c r="C14" s="20" t="s">
        <v>42</v>
      </c>
      <c r="D14" s="3" t="s">
        <v>43</v>
      </c>
      <c r="F14" s="3"/>
      <c r="G14" s="3"/>
      <c r="H14" s="3"/>
    </row>
    <row r="15" spans="1:8" ht="12">
      <c r="A15" s="2" t="s">
        <v>11</v>
      </c>
      <c r="B15" s="2"/>
      <c r="C15" s="20"/>
      <c r="D15" s="3"/>
      <c r="E15" s="3"/>
      <c r="F15" s="3"/>
      <c r="G15" s="3" t="s">
        <v>143</v>
      </c>
      <c r="H15" s="3"/>
    </row>
    <row r="16" spans="1:8" ht="24.75">
      <c r="A16" s="2" t="s">
        <v>12</v>
      </c>
      <c r="B16" s="2"/>
      <c r="C16" s="3" t="s">
        <v>140</v>
      </c>
      <c r="D16" s="3"/>
      <c r="E16" s="3" t="s">
        <v>142</v>
      </c>
      <c r="F16" s="3"/>
      <c r="G16" s="3"/>
      <c r="H16" s="3"/>
    </row>
    <row r="17" spans="1:8" ht="12">
      <c r="A17" s="2" t="s">
        <v>13</v>
      </c>
      <c r="B17" s="2"/>
      <c r="C17" s="3"/>
      <c r="D17" s="3"/>
      <c r="E17" s="3"/>
      <c r="F17" s="3"/>
      <c r="G17" s="3"/>
      <c r="H17" s="3"/>
    </row>
    <row r="18" spans="1:8" ht="12">
      <c r="A18" s="2" t="s">
        <v>14</v>
      </c>
      <c r="B18" s="2"/>
      <c r="C18" s="3"/>
      <c r="D18" s="3"/>
      <c r="E18" s="3"/>
      <c r="F18" s="3"/>
      <c r="G18" s="3"/>
      <c r="H18" s="3"/>
    </row>
    <row r="20" spans="2:8" ht="12.75">
      <c r="B20" s="58" t="s">
        <v>147</v>
      </c>
      <c r="C20" s="58"/>
      <c r="D20" s="58"/>
      <c r="E20" s="58"/>
      <c r="F20" s="57"/>
      <c r="G20" s="57"/>
      <c r="H20" s="57"/>
    </row>
    <row r="21" spans="1:8" ht="12.75">
      <c r="A21" s="2"/>
      <c r="B21" s="4" t="s">
        <v>15</v>
      </c>
      <c r="C21" s="4" t="s">
        <v>16</v>
      </c>
      <c r="D21" s="4" t="s">
        <v>17</v>
      </c>
      <c r="E21" s="22" t="s">
        <v>18</v>
      </c>
      <c r="F21" s="23"/>
      <c r="G21" s="23"/>
      <c r="H21" s="23"/>
    </row>
    <row r="22" spans="1:8" ht="12.75">
      <c r="A22" s="2"/>
      <c r="B22" s="47" t="s">
        <v>137</v>
      </c>
      <c r="C22" s="47" t="s">
        <v>131</v>
      </c>
      <c r="D22" s="50" t="s">
        <v>132</v>
      </c>
      <c r="E22" s="51" t="s">
        <v>133</v>
      </c>
      <c r="F22" s="24"/>
      <c r="G22" s="24"/>
      <c r="H22" s="24"/>
    </row>
    <row r="23" spans="1:8" ht="12">
      <c r="A23" s="2" t="s">
        <v>7</v>
      </c>
      <c r="B23" s="2" t="s">
        <v>46</v>
      </c>
      <c r="C23" t="s">
        <v>70</v>
      </c>
      <c r="D23" s="3" t="s">
        <v>71</v>
      </c>
      <c r="E23" s="49" t="s">
        <v>154</v>
      </c>
      <c r="F23" s="26"/>
      <c r="G23" s="25"/>
      <c r="H23" s="25"/>
    </row>
    <row r="24" spans="1:8" ht="12">
      <c r="A24" s="2" t="s">
        <v>8</v>
      </c>
      <c r="B24" s="2" t="s">
        <v>144</v>
      </c>
      <c r="C24" s="3" t="s">
        <v>130</v>
      </c>
      <c r="D24" s="3"/>
      <c r="E24" s="21"/>
      <c r="F24" s="25"/>
      <c r="G24" s="25"/>
      <c r="H24" s="25"/>
    </row>
    <row r="25" spans="1:8" ht="12">
      <c r="A25" s="2" t="s">
        <v>9</v>
      </c>
      <c r="B25" s="2" t="s">
        <v>145</v>
      </c>
      <c r="C25" s="3"/>
      <c r="D25" s="3"/>
      <c r="F25" s="25"/>
      <c r="G25" s="25"/>
      <c r="H25" s="25"/>
    </row>
    <row r="26" spans="1:8" ht="12">
      <c r="A26" s="2" t="s">
        <v>11</v>
      </c>
      <c r="B26" s="2"/>
      <c r="C26" s="3"/>
      <c r="D26" s="3"/>
      <c r="E26" s="21"/>
      <c r="F26" s="25"/>
      <c r="G26" s="25"/>
      <c r="H26" s="25"/>
    </row>
    <row r="27" spans="1:8" ht="12">
      <c r="A27" s="2" t="s">
        <v>12</v>
      </c>
      <c r="B27" s="2"/>
      <c r="D27" s="3"/>
      <c r="E27" s="21"/>
      <c r="F27" s="25"/>
      <c r="G27" s="25"/>
      <c r="H27" s="25"/>
    </row>
    <row r="28" spans="1:8" ht="12">
      <c r="A28" s="2" t="s">
        <v>13</v>
      </c>
      <c r="B28" s="2"/>
      <c r="C28" s="3"/>
      <c r="D28" s="3"/>
      <c r="E28" s="21"/>
      <c r="F28" s="25"/>
      <c r="G28" s="25"/>
      <c r="H28" s="25"/>
    </row>
    <row r="29" spans="1:8" ht="12">
      <c r="A29" s="2" t="s">
        <v>14</v>
      </c>
      <c r="B29" s="2"/>
      <c r="C29" s="3"/>
      <c r="D29" s="3"/>
      <c r="E29" s="21"/>
      <c r="F29" s="25"/>
      <c r="G29" s="25"/>
      <c r="H29" s="25"/>
    </row>
    <row r="30" spans="6:11" ht="12.75">
      <c r="F30" s="58" t="s">
        <v>138</v>
      </c>
      <c r="G30" s="58"/>
      <c r="H30" s="58"/>
      <c r="I30" s="58"/>
      <c r="J30" s="58"/>
      <c r="K30" s="58"/>
    </row>
    <row r="31" spans="1:11" ht="12.75">
      <c r="A31" s="5"/>
      <c r="F31" s="4" t="s">
        <v>19</v>
      </c>
      <c r="G31" s="4" t="s">
        <v>37</v>
      </c>
      <c r="H31" s="4" t="s">
        <v>38</v>
      </c>
      <c r="I31" s="4" t="s">
        <v>39</v>
      </c>
      <c r="J31" s="22" t="s">
        <v>40</v>
      </c>
      <c r="K31" s="4" t="s">
        <v>48</v>
      </c>
    </row>
    <row r="32" spans="1:11" ht="12.75">
      <c r="A32" s="2"/>
      <c r="E32" s="23"/>
      <c r="F32" s="50" t="s">
        <v>134</v>
      </c>
      <c r="G32" s="50" t="s">
        <v>135</v>
      </c>
      <c r="H32" s="52" t="s">
        <v>136</v>
      </c>
      <c r="I32" s="47" t="s">
        <v>137</v>
      </c>
      <c r="J32" s="48" t="s">
        <v>131</v>
      </c>
      <c r="K32" s="50" t="s">
        <v>132</v>
      </c>
    </row>
    <row r="33" spans="1:11" ht="24.75">
      <c r="A33" s="2"/>
      <c r="E33" s="2" t="s">
        <v>7</v>
      </c>
      <c r="G33" s="21"/>
      <c r="H33" s="3"/>
      <c r="I33" s="2" t="s">
        <v>81</v>
      </c>
      <c r="J33" s="21" t="s">
        <v>87</v>
      </c>
      <c r="K33" s="3" t="s">
        <v>55</v>
      </c>
    </row>
    <row r="34" spans="5:11" ht="37.5">
      <c r="E34" s="2" t="s">
        <v>8</v>
      </c>
      <c r="F34" s="39" t="s">
        <v>78</v>
      </c>
      <c r="G34" s="21" t="s">
        <v>79</v>
      </c>
      <c r="H34" s="3" t="s">
        <v>80</v>
      </c>
      <c r="I34" s="2"/>
      <c r="J34" s="21"/>
      <c r="K34" s="3" t="s">
        <v>47</v>
      </c>
    </row>
    <row r="35" spans="5:11" ht="12">
      <c r="E35" s="2" t="s">
        <v>9</v>
      </c>
      <c r="F35" s="3"/>
      <c r="G35" s="21"/>
      <c r="H35" s="3"/>
      <c r="I35" s="2" t="s">
        <v>82</v>
      </c>
      <c r="J35" s="21"/>
      <c r="K35" s="3"/>
    </row>
    <row r="36" spans="5:11" ht="12">
      <c r="E36" s="2" t="s">
        <v>11</v>
      </c>
      <c r="F36" s="3"/>
      <c r="G36" s="21"/>
      <c r="H36" s="3"/>
      <c r="I36" s="2"/>
      <c r="J36" s="21"/>
      <c r="K36" s="3" t="s">
        <v>84</v>
      </c>
    </row>
    <row r="37" spans="5:8" ht="12">
      <c r="E37" s="2" t="s">
        <v>12</v>
      </c>
      <c r="F37" s="3"/>
      <c r="G37" s="21"/>
      <c r="H37" s="3"/>
    </row>
    <row r="38" spans="2:8" ht="12">
      <c r="B38" s="2"/>
      <c r="C38" s="21"/>
      <c r="D38" s="3"/>
      <c r="E38" s="2" t="s">
        <v>13</v>
      </c>
      <c r="F38" s="3"/>
      <c r="G38" s="21"/>
      <c r="H38" s="3"/>
    </row>
    <row r="39" spans="2:8" ht="12">
      <c r="B39" s="2"/>
      <c r="C39" s="21"/>
      <c r="D39" s="3"/>
      <c r="E39" s="2" t="s">
        <v>14</v>
      </c>
      <c r="F39" s="3"/>
      <c r="G39" s="21"/>
      <c r="H39" s="3"/>
    </row>
    <row r="40" spans="2:8" ht="12">
      <c r="B40" s="2"/>
      <c r="C40" s="21"/>
      <c r="D40" s="3"/>
      <c r="E40" s="25"/>
      <c r="F40" s="25"/>
      <c r="G40" s="25"/>
      <c r="H40" s="25"/>
    </row>
    <row r="41" spans="4:11" ht="12.75">
      <c r="D41" s="26"/>
      <c r="E41" s="26"/>
      <c r="F41" s="58" t="s">
        <v>139</v>
      </c>
      <c r="G41" s="58"/>
      <c r="H41" s="58"/>
      <c r="I41" s="58"/>
      <c r="J41" s="58"/>
      <c r="K41" s="58"/>
    </row>
    <row r="42" spans="2:11" ht="12.75">
      <c r="B42" s="5"/>
      <c r="D42" s="26"/>
      <c r="E42" s="26"/>
      <c r="F42" s="4" t="s">
        <v>19</v>
      </c>
      <c r="G42" s="4" t="s">
        <v>37</v>
      </c>
      <c r="H42" s="4" t="s">
        <v>38</v>
      </c>
      <c r="I42" s="4" t="s">
        <v>39</v>
      </c>
      <c r="J42" s="22" t="s">
        <v>40</v>
      </c>
      <c r="K42" s="4" t="s">
        <v>48</v>
      </c>
    </row>
    <row r="43" spans="6:11" ht="12.75">
      <c r="F43" s="50" t="s">
        <v>134</v>
      </c>
      <c r="G43" s="50" t="s">
        <v>135</v>
      </c>
      <c r="H43" s="52" t="s">
        <v>136</v>
      </c>
      <c r="I43" s="47" t="s">
        <v>137</v>
      </c>
      <c r="J43" s="48" t="s">
        <v>131</v>
      </c>
      <c r="K43" s="50" t="s">
        <v>132</v>
      </c>
    </row>
    <row r="44" spans="5:11" ht="12">
      <c r="E44" s="2" t="s">
        <v>7</v>
      </c>
      <c r="G44" s="21"/>
      <c r="H44" s="3"/>
      <c r="I44" s="2"/>
      <c r="J44" s="21"/>
      <c r="K44" s="3" t="s">
        <v>55</v>
      </c>
    </row>
    <row r="45" spans="5:11" ht="12">
      <c r="E45" s="2" t="s">
        <v>8</v>
      </c>
      <c r="F45" s="39" t="s">
        <v>77</v>
      </c>
      <c r="G45" s="59" t="s">
        <v>146</v>
      </c>
      <c r="H45" s="60"/>
      <c r="I45" s="61"/>
      <c r="J45" s="21"/>
      <c r="K45" s="3" t="s">
        <v>47</v>
      </c>
    </row>
    <row r="46" spans="5:11" ht="12">
      <c r="E46" s="2" t="s">
        <v>9</v>
      </c>
      <c r="F46" s="3"/>
      <c r="G46" s="62"/>
      <c r="H46" s="63"/>
      <c r="I46" s="64"/>
      <c r="J46" s="21"/>
      <c r="K46" s="3"/>
    </row>
    <row r="47" spans="5:11" ht="12">
      <c r="E47" s="2" t="s">
        <v>11</v>
      </c>
      <c r="F47" s="3"/>
      <c r="G47" s="65"/>
      <c r="H47" s="66"/>
      <c r="I47" s="67"/>
      <c r="J47" s="21" t="s">
        <v>82</v>
      </c>
      <c r="K47" s="3" t="s">
        <v>84</v>
      </c>
    </row>
    <row r="48" spans="5:11" ht="12">
      <c r="E48" s="2" t="s">
        <v>12</v>
      </c>
      <c r="F48" s="3"/>
      <c r="G48" s="21"/>
      <c r="H48" s="3"/>
      <c r="I48" s="2"/>
      <c r="J48" s="21"/>
      <c r="K48" s="3"/>
    </row>
    <row r="49" spans="5:11" ht="12">
      <c r="E49" s="2" t="s">
        <v>13</v>
      </c>
      <c r="F49" s="3"/>
      <c r="G49" s="21"/>
      <c r="H49" s="3"/>
      <c r="I49" s="2"/>
      <c r="J49" s="21"/>
      <c r="K49" s="3"/>
    </row>
    <row r="50" spans="5:11" ht="12">
      <c r="E50" s="2" t="s">
        <v>14</v>
      </c>
      <c r="F50" s="3"/>
      <c r="G50" s="21"/>
      <c r="H50" s="3"/>
      <c r="I50" s="2"/>
      <c r="J50" s="21"/>
      <c r="K50" s="3"/>
    </row>
  </sheetData>
  <sheetProtection selectLockedCells="1" selectUnlockedCells="1"/>
  <mergeCells count="6">
    <mergeCell ref="F20:H20"/>
    <mergeCell ref="F30:K30"/>
    <mergeCell ref="F41:K41"/>
    <mergeCell ref="G45:I47"/>
    <mergeCell ref="C9:H9"/>
    <mergeCell ref="B20:E20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R106"/>
  <sheetViews>
    <sheetView zoomScale="70" zoomScaleNormal="70" zoomScalePageLayoutView="0" workbookViewId="0" topLeftCell="D1">
      <pane ySplit="4" topLeftCell="A89" activePane="bottomLeft" state="frozen"/>
      <selection pane="topLeft" activeCell="B1" sqref="B1"/>
      <selection pane="bottomLeft" activeCell="K104" sqref="K104"/>
    </sheetView>
  </sheetViews>
  <sheetFormatPr defaultColWidth="11.57421875" defaultRowHeight="12.75"/>
  <cols>
    <col min="1" max="1" width="11.57421875" style="0" customWidth="1"/>
    <col min="2" max="2" width="21.00390625" style="0" customWidth="1"/>
    <col min="3" max="3" width="35.140625" style="0" customWidth="1"/>
    <col min="4" max="4" width="16.57421875" style="0" bestFit="1" customWidth="1"/>
    <col min="5" max="5" width="17.421875" style="0" customWidth="1"/>
    <col min="6" max="6" width="15.421875" style="0" bestFit="1" customWidth="1"/>
    <col min="7" max="7" width="28.57421875" style="0" customWidth="1"/>
    <col min="8" max="8" width="28.8515625" style="0" bestFit="1" customWidth="1"/>
    <col min="9" max="9" width="20.8515625" style="0" customWidth="1"/>
    <col min="10" max="10" width="11.57421875" style="0" customWidth="1"/>
    <col min="11" max="11" width="16.421875" style="0" customWidth="1"/>
    <col min="12" max="12" width="21.28125" style="0" bestFit="1" customWidth="1"/>
    <col min="13" max="13" width="15.8515625" style="0" bestFit="1" customWidth="1"/>
    <col min="14" max="15" width="11.57421875" style="0" customWidth="1"/>
    <col min="16" max="16" width="15.140625" style="0" bestFit="1" customWidth="1"/>
    <col min="17" max="17" width="28.8515625" style="0" bestFit="1" customWidth="1"/>
    <col min="18" max="18" width="16.8515625" style="0" bestFit="1" customWidth="1"/>
  </cols>
  <sheetData>
    <row r="3" ht="7.5" customHeight="1"/>
    <row r="4" spans="2:13" ht="18">
      <c r="B4" s="6" t="s">
        <v>23</v>
      </c>
      <c r="C4" s="6" t="s">
        <v>24</v>
      </c>
      <c r="D4" s="6" t="s">
        <v>12</v>
      </c>
      <c r="E4" s="6" t="s">
        <v>25</v>
      </c>
      <c r="F4" s="6" t="s">
        <v>26</v>
      </c>
      <c r="G4" s="6" t="s">
        <v>11</v>
      </c>
      <c r="H4" s="6" t="s">
        <v>52</v>
      </c>
      <c r="I4" s="6" t="s">
        <v>27</v>
      </c>
      <c r="K4" t="s">
        <v>28</v>
      </c>
      <c r="L4" s="34" t="s">
        <v>61</v>
      </c>
      <c r="M4" s="34" t="s">
        <v>156</v>
      </c>
    </row>
    <row r="5" spans="2:12" ht="15">
      <c r="B5" s="7" t="s">
        <v>29</v>
      </c>
      <c r="C5" s="8" t="s">
        <v>54</v>
      </c>
      <c r="D5" s="32">
        <v>1300</v>
      </c>
      <c r="E5" s="32"/>
      <c r="F5" s="32"/>
      <c r="G5" s="32"/>
      <c r="H5" s="32"/>
      <c r="I5" s="9"/>
      <c r="K5" t="s">
        <v>30</v>
      </c>
      <c r="L5" s="31">
        <v>0</v>
      </c>
    </row>
    <row r="6" spans="2:12" ht="15">
      <c r="B6" t="s">
        <v>67</v>
      </c>
      <c r="C6" s="8" t="s">
        <v>34</v>
      </c>
      <c r="D6" s="32"/>
      <c r="E6" s="32">
        <f>L9*6.5</f>
        <v>7150</v>
      </c>
      <c r="F6" s="32"/>
      <c r="G6" s="32"/>
      <c r="H6" s="32"/>
      <c r="I6" s="9"/>
      <c r="K6" t="s">
        <v>31</v>
      </c>
      <c r="L6" s="31">
        <v>400</v>
      </c>
    </row>
    <row r="7" spans="2:12" ht="15">
      <c r="B7" s="8"/>
      <c r="C7" s="8"/>
      <c r="D7" s="32"/>
      <c r="E7" s="32"/>
      <c r="F7" s="32"/>
      <c r="G7" s="32"/>
      <c r="H7" s="32"/>
      <c r="I7" s="9"/>
      <c r="K7" t="s">
        <v>32</v>
      </c>
      <c r="L7" s="31">
        <v>100</v>
      </c>
    </row>
    <row r="8" spans="2:12" s="5" customFormat="1" ht="15">
      <c r="B8" s="10"/>
      <c r="C8" s="11" t="s">
        <v>33</v>
      </c>
      <c r="D8" s="33">
        <f>SUM(D5:D7)</f>
        <v>1300</v>
      </c>
      <c r="E8" s="33">
        <f>SUM(E5:E7)</f>
        <v>7150</v>
      </c>
      <c r="F8" s="33">
        <f>SUM(F5:F7)</f>
        <v>0</v>
      </c>
      <c r="G8" s="33">
        <f>SUM(G6:G7)</f>
        <v>0</v>
      </c>
      <c r="H8" s="33">
        <f>SUM(D8:G8)</f>
        <v>8450</v>
      </c>
      <c r="I8" s="12">
        <f>H8/L11</f>
        <v>219.4805194805195</v>
      </c>
      <c r="K8" s="5" t="s">
        <v>34</v>
      </c>
      <c r="L8" s="35">
        <v>600</v>
      </c>
    </row>
    <row r="9" spans="2:13" ht="15">
      <c r="B9" s="15"/>
      <c r="C9" s="8" t="s">
        <v>56</v>
      </c>
      <c r="D9" s="32"/>
      <c r="E9" s="32"/>
      <c r="F9" s="32">
        <f>500*7</f>
        <v>3500</v>
      </c>
      <c r="G9" s="32"/>
      <c r="H9" s="32"/>
      <c r="I9" s="9"/>
      <c r="K9" t="s">
        <v>35</v>
      </c>
      <c r="L9" s="31">
        <f>SUM(L5:L8)</f>
        <v>1100</v>
      </c>
      <c r="M9" s="55">
        <v>12000</v>
      </c>
    </row>
    <row r="10" spans="2:13" ht="15">
      <c r="B10" s="7" t="s">
        <v>2</v>
      </c>
      <c r="C10" s="8" t="s">
        <v>57</v>
      </c>
      <c r="D10" s="32"/>
      <c r="E10" s="32"/>
      <c r="F10" s="36">
        <f>100*7</f>
        <v>700</v>
      </c>
      <c r="G10" s="32"/>
      <c r="H10" s="32"/>
      <c r="I10" s="9"/>
      <c r="K10" t="s">
        <v>36</v>
      </c>
      <c r="L10" s="55">
        <v>1199</v>
      </c>
      <c r="M10" s="30" t="s">
        <v>157</v>
      </c>
    </row>
    <row r="11" spans="2:13" ht="15">
      <c r="B11" t="s">
        <v>67</v>
      </c>
      <c r="C11" s="8" t="s">
        <v>58</v>
      </c>
      <c r="D11" s="32"/>
      <c r="E11" s="32"/>
      <c r="F11" s="32">
        <f>100*7</f>
        <v>700</v>
      </c>
      <c r="G11" s="32"/>
      <c r="H11" s="32"/>
      <c r="I11" s="9"/>
      <c r="L11" s="31">
        <v>38.5</v>
      </c>
      <c r="M11" s="30" t="s">
        <v>53</v>
      </c>
    </row>
    <row r="12" spans="2:13" ht="15">
      <c r="B12" s="8"/>
      <c r="C12" s="8" t="s">
        <v>59</v>
      </c>
      <c r="D12" s="32"/>
      <c r="E12" s="32"/>
      <c r="F12" s="32">
        <f>9*7</f>
        <v>63</v>
      </c>
      <c r="G12" s="32"/>
      <c r="H12" s="32"/>
      <c r="I12" s="9"/>
      <c r="L12" s="56">
        <v>1.119</v>
      </c>
      <c r="M12" s="30" t="s">
        <v>53</v>
      </c>
    </row>
    <row r="13" spans="2:14" ht="15">
      <c r="B13" s="8"/>
      <c r="C13" s="8" t="s">
        <v>12</v>
      </c>
      <c r="D13" s="32">
        <f>2000</f>
        <v>2000</v>
      </c>
      <c r="E13" s="32"/>
      <c r="F13" s="32"/>
      <c r="G13" s="32"/>
      <c r="H13" s="32"/>
      <c r="I13" s="9"/>
      <c r="N13" s="28"/>
    </row>
    <row r="14" spans="2:9" ht="15">
      <c r="B14" s="8"/>
      <c r="C14" s="8" t="s">
        <v>25</v>
      </c>
      <c r="D14" s="32"/>
      <c r="E14" s="36">
        <f>L9*6.5</f>
        <v>7150</v>
      </c>
      <c r="F14" s="32"/>
      <c r="G14" s="32"/>
      <c r="H14" s="32"/>
      <c r="I14" s="9"/>
    </row>
    <row r="15" spans="2:12" s="5" customFormat="1" ht="15">
      <c r="B15" s="8"/>
      <c r="C15" s="8" t="s">
        <v>62</v>
      </c>
      <c r="D15" s="32"/>
      <c r="E15" s="32"/>
      <c r="F15" s="32"/>
      <c r="G15" s="32"/>
      <c r="H15" s="32"/>
      <c r="I15" s="9"/>
      <c r="L15" s="40"/>
    </row>
    <row r="16" spans="2:9" ht="15">
      <c r="B16" s="8"/>
      <c r="C16" s="11" t="s">
        <v>33</v>
      </c>
      <c r="D16" s="33">
        <f>SUM(D9:D15)</f>
        <v>2000</v>
      </c>
      <c r="E16" s="33">
        <f>SUM(E9:E15)</f>
        <v>7150</v>
      </c>
      <c r="F16" s="33">
        <f>SUM(F9:F15)</f>
        <v>4963</v>
      </c>
      <c r="G16" s="33">
        <f>SUM(G10:G15)</f>
        <v>0</v>
      </c>
      <c r="H16" s="33">
        <f>SUM(D16:G16)</f>
        <v>14113</v>
      </c>
      <c r="I16" s="12">
        <f>H16/L11</f>
        <v>366.57142857142856</v>
      </c>
    </row>
    <row r="17" spans="2:9" ht="15">
      <c r="B17" s="10"/>
      <c r="C17" s="8" t="s">
        <v>64</v>
      </c>
      <c r="D17" s="32">
        <f>2110*4</f>
        <v>8440</v>
      </c>
      <c r="E17" s="32"/>
      <c r="F17" s="32"/>
      <c r="G17" s="32"/>
      <c r="H17" s="32"/>
      <c r="I17" s="9"/>
    </row>
    <row r="18" spans="2:9" ht="15">
      <c r="B18" s="7" t="s">
        <v>3</v>
      </c>
      <c r="C18" s="8" t="s">
        <v>63</v>
      </c>
      <c r="D18" s="32"/>
      <c r="E18" s="32"/>
      <c r="F18" s="32"/>
      <c r="G18" s="32">
        <f>(70000/9)*7</f>
        <v>54444.44444444444</v>
      </c>
      <c r="H18" s="32"/>
      <c r="I18" s="9"/>
    </row>
    <row r="19" spans="2:9" ht="15">
      <c r="B19" t="s">
        <v>85</v>
      </c>
      <c r="C19" s="37" t="s">
        <v>25</v>
      </c>
      <c r="D19" s="36"/>
      <c r="E19" s="36">
        <f>L9*6.5</f>
        <v>7150</v>
      </c>
      <c r="F19" s="36"/>
      <c r="G19" s="36"/>
      <c r="H19" s="32"/>
      <c r="I19" s="9"/>
    </row>
    <row r="20" spans="2:9" ht="15">
      <c r="B20" s="8"/>
      <c r="C20" s="8"/>
      <c r="D20" s="32"/>
      <c r="E20" s="32"/>
      <c r="F20" s="32"/>
      <c r="G20" s="32"/>
      <c r="H20" s="32"/>
      <c r="I20" s="9"/>
    </row>
    <row r="21" spans="2:9" ht="15">
      <c r="B21" s="8"/>
      <c r="C21" s="8"/>
      <c r="D21" s="32"/>
      <c r="E21" s="32"/>
      <c r="F21" s="32"/>
      <c r="G21" s="32"/>
      <c r="H21" s="32"/>
      <c r="I21" s="9"/>
    </row>
    <row r="22" spans="2:9" ht="15">
      <c r="B22" s="8"/>
      <c r="C22" s="8"/>
      <c r="D22" s="32"/>
      <c r="E22" s="32"/>
      <c r="F22" s="32"/>
      <c r="G22" s="32"/>
      <c r="H22" s="32"/>
      <c r="I22" s="9"/>
    </row>
    <row r="23" spans="2:9" s="5" customFormat="1" ht="15">
      <c r="B23" s="8"/>
      <c r="C23" s="11" t="s">
        <v>33</v>
      </c>
      <c r="D23" s="33">
        <f>SUM(D17:D22)</f>
        <v>8440</v>
      </c>
      <c r="E23" s="33">
        <f>SUM(E17:E22)</f>
        <v>7150</v>
      </c>
      <c r="F23" s="33">
        <f>SUM(F17:F22)</f>
        <v>0</v>
      </c>
      <c r="G23" s="33">
        <f>SUM(G17:G22)</f>
        <v>54444.44444444444</v>
      </c>
      <c r="H23" s="33">
        <f>SUM(D23:G23)</f>
        <v>70034.44444444444</v>
      </c>
      <c r="I23" s="12">
        <f>H23/L11</f>
        <v>1819.076479076479</v>
      </c>
    </row>
    <row r="24" spans="2:9" ht="15">
      <c r="B24" s="10"/>
      <c r="C24" s="8" t="s">
        <v>25</v>
      </c>
      <c r="D24" s="32"/>
      <c r="E24" s="32">
        <f>L9*6.5</f>
        <v>7150</v>
      </c>
      <c r="F24" s="32"/>
      <c r="G24" s="32"/>
      <c r="H24" s="32"/>
      <c r="I24" s="9"/>
    </row>
    <row r="25" spans="2:9" ht="15">
      <c r="B25" s="7" t="s">
        <v>4</v>
      </c>
      <c r="C25" s="8"/>
      <c r="D25" s="32"/>
      <c r="E25" s="32"/>
      <c r="F25" s="32"/>
      <c r="G25" s="32"/>
      <c r="H25" s="32"/>
      <c r="I25" s="9"/>
    </row>
    <row r="26" spans="2:9" ht="15">
      <c r="B26" t="s">
        <v>85</v>
      </c>
      <c r="C26" s="8"/>
      <c r="D26" s="32"/>
      <c r="E26" s="32"/>
      <c r="F26" s="32"/>
      <c r="G26" s="32"/>
      <c r="H26" s="32"/>
      <c r="I26" s="9"/>
    </row>
    <row r="27" spans="2:9" ht="15">
      <c r="B27" s="8"/>
      <c r="C27" s="8"/>
      <c r="D27" s="32"/>
      <c r="E27" s="32"/>
      <c r="F27" s="32"/>
      <c r="G27" s="32"/>
      <c r="H27" s="32"/>
      <c r="I27" s="9"/>
    </row>
    <row r="28" spans="2:9" ht="15">
      <c r="B28" s="8"/>
      <c r="C28" s="8"/>
      <c r="D28" s="32"/>
      <c r="E28" s="32"/>
      <c r="F28" s="32"/>
      <c r="G28" s="32"/>
      <c r="H28" s="32"/>
      <c r="I28" s="9"/>
    </row>
    <row r="29" spans="2:9" ht="15">
      <c r="B29" s="8"/>
      <c r="C29" s="11" t="s">
        <v>33</v>
      </c>
      <c r="D29" s="33">
        <f>SUM(D24:D28)</f>
        <v>0</v>
      </c>
      <c r="E29" s="33">
        <f>SUM(E24:E28)</f>
        <v>7150</v>
      </c>
      <c r="F29" s="33">
        <f>SUM(F24:F28)</f>
        <v>0</v>
      </c>
      <c r="G29" s="33">
        <f>SUM(G24:G28)</f>
        <v>0</v>
      </c>
      <c r="H29" s="33">
        <f>SUM(D29:G29)</f>
        <v>7150</v>
      </c>
      <c r="I29" s="12">
        <f>H29/L11</f>
        <v>185.71428571428572</v>
      </c>
    </row>
    <row r="30" spans="2:9" s="5" customFormat="1" ht="15">
      <c r="B30" s="10"/>
      <c r="C30" s="8" t="s">
        <v>25</v>
      </c>
      <c r="D30" s="32"/>
      <c r="E30" s="32">
        <f>L9*6.5</f>
        <v>7150</v>
      </c>
      <c r="F30" s="32"/>
      <c r="G30" s="32"/>
      <c r="H30" s="32"/>
      <c r="I30" s="9"/>
    </row>
    <row r="31" spans="2:9" ht="15">
      <c r="B31" s="7" t="s">
        <v>5</v>
      </c>
      <c r="C31" s="8"/>
      <c r="D31" s="32"/>
      <c r="E31" s="32"/>
      <c r="F31" s="32"/>
      <c r="G31" s="32"/>
      <c r="H31" s="32"/>
      <c r="I31" s="9"/>
    </row>
    <row r="32" spans="2:9" ht="15">
      <c r="B32" t="s">
        <v>85</v>
      </c>
      <c r="C32" s="8"/>
      <c r="D32" s="32"/>
      <c r="E32" s="32"/>
      <c r="F32" s="32"/>
      <c r="G32" s="32"/>
      <c r="H32" s="32"/>
      <c r="I32" s="9"/>
    </row>
    <row r="33" spans="2:9" ht="15">
      <c r="B33" s="8"/>
      <c r="C33" s="8"/>
      <c r="D33" s="32"/>
      <c r="E33" s="32"/>
      <c r="F33" s="32"/>
      <c r="G33" s="32"/>
      <c r="H33" s="32"/>
      <c r="I33" s="9"/>
    </row>
    <row r="34" spans="2:9" ht="15">
      <c r="B34" s="8"/>
      <c r="C34" s="8"/>
      <c r="D34" s="32"/>
      <c r="E34" s="32"/>
      <c r="F34" s="32"/>
      <c r="G34" s="32"/>
      <c r="H34" s="32"/>
      <c r="I34" s="9"/>
    </row>
    <row r="35" spans="2:9" ht="15">
      <c r="B35" s="8"/>
      <c r="C35" s="11" t="s">
        <v>33</v>
      </c>
      <c r="D35" s="33">
        <f>SUM(D30:D34)</f>
        <v>0</v>
      </c>
      <c r="E35" s="33">
        <f>SUM(E30:E34)</f>
        <v>7150</v>
      </c>
      <c r="F35" s="33">
        <f>SUM(F30:F34)</f>
        <v>0</v>
      </c>
      <c r="G35" s="33">
        <f>SUM(G30:G34)</f>
        <v>0</v>
      </c>
      <c r="H35" s="33">
        <f>SUM(D35:G35)</f>
        <v>7150</v>
      </c>
      <c r="I35" s="12">
        <f>H35/L11</f>
        <v>185.71428571428572</v>
      </c>
    </row>
    <row r="36" spans="2:9" s="5" customFormat="1" ht="15">
      <c r="B36" s="10"/>
      <c r="C36" s="16" t="s">
        <v>25</v>
      </c>
      <c r="D36" s="32"/>
      <c r="E36" s="32">
        <f>L9*6.5</f>
        <v>7150</v>
      </c>
      <c r="F36" s="32"/>
      <c r="G36" s="32"/>
      <c r="H36" s="32"/>
      <c r="I36" s="17"/>
    </row>
    <row r="37" spans="2:9" ht="15">
      <c r="B37" s="7" t="s">
        <v>6</v>
      </c>
      <c r="C37" s="8"/>
      <c r="D37" s="32"/>
      <c r="E37" s="32"/>
      <c r="F37" s="32"/>
      <c r="G37" s="32"/>
      <c r="H37" s="32"/>
      <c r="I37" s="9"/>
    </row>
    <row r="38" spans="2:9" ht="15">
      <c r="B38" t="s">
        <v>85</v>
      </c>
      <c r="C38" s="11" t="s">
        <v>33</v>
      </c>
      <c r="D38" s="33">
        <f>SUM(D36:D37)</f>
        <v>0</v>
      </c>
      <c r="E38" s="33">
        <f>SUM(E36:E37)</f>
        <v>7150</v>
      </c>
      <c r="F38" s="33">
        <f>SUM(F36:F37)</f>
        <v>0</v>
      </c>
      <c r="G38" s="33">
        <f>SUM(G36:G37)</f>
        <v>0</v>
      </c>
      <c r="H38" s="33">
        <f>SUM(D38:G38)</f>
        <v>7150</v>
      </c>
      <c r="I38" s="12">
        <f>H38/L11</f>
        <v>185.71428571428572</v>
      </c>
    </row>
    <row r="39" spans="2:9" ht="15">
      <c r="B39" s="10"/>
      <c r="C39" s="8" t="s">
        <v>25</v>
      </c>
      <c r="D39" s="32"/>
      <c r="E39" s="32">
        <f>L9*6.5</f>
        <v>7150</v>
      </c>
      <c r="F39" s="32"/>
      <c r="G39" s="32"/>
      <c r="H39" s="32"/>
      <c r="I39" s="9"/>
    </row>
    <row r="40" spans="2:9" ht="15">
      <c r="B40" s="7" t="s">
        <v>15</v>
      </c>
      <c r="C40" s="8"/>
      <c r="D40" s="32"/>
      <c r="E40" s="32"/>
      <c r="F40" s="32"/>
      <c r="G40" s="32"/>
      <c r="H40" s="32"/>
      <c r="I40" s="9"/>
    </row>
    <row r="41" spans="2:9" ht="15">
      <c r="B41" t="s">
        <v>86</v>
      </c>
      <c r="C41" s="8"/>
      <c r="D41" s="32"/>
      <c r="E41" s="32"/>
      <c r="F41" s="32"/>
      <c r="G41" s="32"/>
      <c r="H41" s="32"/>
      <c r="I41" s="9"/>
    </row>
    <row r="42" spans="2:9" s="5" customFormat="1" ht="15">
      <c r="B42" s="8"/>
      <c r="C42" s="8"/>
      <c r="D42" s="32"/>
      <c r="E42" s="32"/>
      <c r="F42" s="38"/>
      <c r="G42" s="32"/>
      <c r="H42" s="32"/>
      <c r="I42" s="9"/>
    </row>
    <row r="43" spans="2:9" ht="15">
      <c r="B43" s="8"/>
      <c r="C43" s="8"/>
      <c r="D43" s="32"/>
      <c r="E43" s="32"/>
      <c r="F43" s="32"/>
      <c r="G43" s="27"/>
      <c r="H43" s="32"/>
      <c r="I43" s="9"/>
    </row>
    <row r="44" spans="2:9" ht="15">
      <c r="B44" s="8"/>
      <c r="C44" s="11" t="s">
        <v>33</v>
      </c>
      <c r="D44" s="33">
        <f>SUM(D39:D43)</f>
        <v>0</v>
      </c>
      <c r="E44" s="33">
        <f>SUM(E39:E43)</f>
        <v>7150</v>
      </c>
      <c r="F44" s="33">
        <f>SUM(F39:F43)</f>
        <v>0</v>
      </c>
      <c r="G44" s="33">
        <f>SUM(G39:G43)</f>
        <v>0</v>
      </c>
      <c r="H44" s="33">
        <f>SUM(D44:G44)</f>
        <v>7150</v>
      </c>
      <c r="I44" s="12">
        <f>H44/L11</f>
        <v>185.71428571428572</v>
      </c>
    </row>
    <row r="45" spans="2:9" s="5" customFormat="1" ht="15">
      <c r="B45" s="10"/>
      <c r="C45" s="8" t="s">
        <v>60</v>
      </c>
      <c r="D45" s="32">
        <v>500</v>
      </c>
      <c r="E45" s="32"/>
      <c r="F45" s="32"/>
      <c r="G45" s="32"/>
      <c r="H45" s="32"/>
      <c r="I45" s="9"/>
    </row>
    <row r="46" spans="2:9" ht="15">
      <c r="B46" s="7" t="s">
        <v>16</v>
      </c>
      <c r="C46" s="8" t="s">
        <v>70</v>
      </c>
      <c r="D46" s="32">
        <v>8950</v>
      </c>
      <c r="E46" s="32"/>
      <c r="F46" s="32"/>
      <c r="G46" s="32"/>
      <c r="H46" s="32"/>
      <c r="I46" s="9"/>
    </row>
    <row r="47" spans="2:9" ht="15">
      <c r="B47" t="s">
        <v>88</v>
      </c>
      <c r="C47" s="8" t="s">
        <v>89</v>
      </c>
      <c r="D47" s="32">
        <f>110*5</f>
        <v>550</v>
      </c>
      <c r="E47" s="32"/>
      <c r="F47" s="32"/>
      <c r="G47" s="32"/>
      <c r="H47" s="32"/>
      <c r="I47" s="9"/>
    </row>
    <row r="48" spans="2:9" ht="15">
      <c r="B48" s="8"/>
      <c r="C48" s="8" t="s">
        <v>90</v>
      </c>
      <c r="D48" s="32"/>
      <c r="E48" s="32">
        <f>L9*4.5</f>
        <v>4950</v>
      </c>
      <c r="F48" s="38"/>
      <c r="G48" s="32"/>
      <c r="H48" s="32"/>
      <c r="I48" s="9"/>
    </row>
    <row r="49" spans="2:9" ht="15">
      <c r="B49" s="8"/>
      <c r="C49" s="8" t="s">
        <v>62</v>
      </c>
      <c r="D49" s="32"/>
      <c r="E49" s="32"/>
      <c r="F49" s="32"/>
      <c r="G49" s="32">
        <f>1500+2000</f>
        <v>3500</v>
      </c>
      <c r="H49" s="32"/>
      <c r="I49" s="9"/>
    </row>
    <row r="50" spans="2:9" ht="15">
      <c r="B50" s="8"/>
      <c r="C50" s="8"/>
      <c r="D50" s="32"/>
      <c r="E50" s="32"/>
      <c r="F50" s="32"/>
      <c r="G50" s="32"/>
      <c r="H50" s="32"/>
      <c r="I50" s="9"/>
    </row>
    <row r="51" spans="2:9" s="5" customFormat="1" ht="15">
      <c r="B51" s="8"/>
      <c r="C51" s="11" t="s">
        <v>33</v>
      </c>
      <c r="D51" s="33">
        <f>SUM(D45:D50)</f>
        <v>10000</v>
      </c>
      <c r="E51" s="33">
        <f>SUM(E45:E50)</f>
        <v>4950</v>
      </c>
      <c r="F51" s="33">
        <f>SUM(F45:F50)</f>
        <v>0</v>
      </c>
      <c r="G51" s="33">
        <f>SUM(G45:G50)</f>
        <v>3500</v>
      </c>
      <c r="H51" s="33">
        <f>SUM(D51:G51)</f>
        <v>18450</v>
      </c>
      <c r="I51" s="12">
        <f>H51/L11</f>
        <v>479.2207792207792</v>
      </c>
    </row>
    <row r="52" spans="2:9" ht="15">
      <c r="B52" s="10"/>
      <c r="C52" s="8" t="s">
        <v>91</v>
      </c>
      <c r="D52" s="32">
        <f>(100*5)*5</f>
        <v>2500</v>
      </c>
      <c r="E52" s="32"/>
      <c r="F52" s="32"/>
      <c r="G52" s="32"/>
      <c r="H52" s="32"/>
      <c r="I52" s="9"/>
    </row>
    <row r="53" spans="2:9" ht="15">
      <c r="B53" s="7" t="s">
        <v>17</v>
      </c>
      <c r="C53" s="8" t="s">
        <v>92</v>
      </c>
      <c r="D53" s="32">
        <v>1200</v>
      </c>
      <c r="E53" s="32"/>
      <c r="F53" s="32"/>
      <c r="G53" s="32"/>
      <c r="H53" s="32"/>
      <c r="I53" s="9"/>
    </row>
    <row r="54" spans="2:9" ht="15">
      <c r="B54" t="s">
        <v>88</v>
      </c>
      <c r="C54" s="8" t="s">
        <v>90</v>
      </c>
      <c r="D54" s="32"/>
      <c r="E54" s="32">
        <f>L9*4.5</f>
        <v>4950</v>
      </c>
      <c r="F54" s="32"/>
      <c r="G54" s="32"/>
      <c r="H54" s="32"/>
      <c r="I54" s="9"/>
    </row>
    <row r="55" spans="2:9" ht="15">
      <c r="B55" s="8"/>
      <c r="C55" s="8" t="s">
        <v>62</v>
      </c>
      <c r="D55" s="32"/>
      <c r="E55" s="32"/>
      <c r="F55" s="38"/>
      <c r="G55" s="32">
        <f>1300+300+900</f>
        <v>2500</v>
      </c>
      <c r="H55" s="32"/>
      <c r="I55" s="9"/>
    </row>
    <row r="56" spans="2:9" ht="15">
      <c r="B56" s="8"/>
      <c r="C56" s="8"/>
      <c r="D56" s="32"/>
      <c r="E56" s="32"/>
      <c r="F56" s="32"/>
      <c r="G56" s="27"/>
      <c r="H56" s="32"/>
      <c r="I56" s="9"/>
    </row>
    <row r="57" spans="2:9" ht="15">
      <c r="B57" s="8"/>
      <c r="C57" s="11" t="s">
        <v>33</v>
      </c>
      <c r="D57" s="33">
        <f>SUM(D52:D56)</f>
        <v>3700</v>
      </c>
      <c r="E57" s="33">
        <f>SUM(E52:E56)</f>
        <v>4950</v>
      </c>
      <c r="F57" s="33">
        <f>SUM(F52:F56)</f>
        <v>0</v>
      </c>
      <c r="G57" s="33">
        <f>SUM(G52:G56)</f>
        <v>2500</v>
      </c>
      <c r="H57" s="33">
        <f>SUM(D57:G57)</f>
        <v>11150</v>
      </c>
      <c r="I57" s="12">
        <f>H57/L11</f>
        <v>289.61038961038963</v>
      </c>
    </row>
    <row r="58" spans="2:9" s="5" customFormat="1" ht="15">
      <c r="B58" s="10"/>
      <c r="C58" s="8" t="s">
        <v>110</v>
      </c>
      <c r="D58" s="32">
        <v>1500</v>
      </c>
      <c r="E58" s="32"/>
      <c r="F58" s="32"/>
      <c r="G58" s="32"/>
      <c r="H58" s="27"/>
      <c r="I58" s="9"/>
    </row>
    <row r="59" spans="2:9" ht="15">
      <c r="B59" s="7" t="s">
        <v>18</v>
      </c>
      <c r="C59" s="8"/>
      <c r="D59" s="32"/>
      <c r="E59" s="32"/>
      <c r="F59" s="32"/>
      <c r="G59" s="32"/>
      <c r="H59" s="27"/>
      <c r="I59" s="9"/>
    </row>
    <row r="60" spans="2:9" ht="15">
      <c r="B60" t="s">
        <v>93</v>
      </c>
      <c r="C60" s="8" t="s">
        <v>90</v>
      </c>
      <c r="D60" s="32"/>
      <c r="E60" s="32">
        <f>L9*4.5</f>
        <v>4950</v>
      </c>
      <c r="F60" s="32"/>
      <c r="G60" s="32"/>
      <c r="H60" s="27"/>
      <c r="I60" s="9"/>
    </row>
    <row r="61" spans="3:9" ht="15">
      <c r="C61" s="8" t="s">
        <v>62</v>
      </c>
      <c r="D61" s="32"/>
      <c r="E61" s="32"/>
      <c r="F61" s="38"/>
      <c r="G61" s="32">
        <f>2000*2</f>
        <v>4000</v>
      </c>
      <c r="H61" s="27"/>
      <c r="I61" s="9"/>
    </row>
    <row r="62" spans="3:9" ht="15">
      <c r="C62" s="8"/>
      <c r="D62" s="32"/>
      <c r="E62" s="32"/>
      <c r="F62" s="32"/>
      <c r="G62" s="32"/>
      <c r="H62" s="27"/>
      <c r="I62" s="9"/>
    </row>
    <row r="63" spans="2:11" ht="18">
      <c r="B63" s="8"/>
      <c r="C63" s="11" t="s">
        <v>33</v>
      </c>
      <c r="D63" s="33">
        <f>SUM(D58:D62)</f>
        <v>1500</v>
      </c>
      <c r="E63" s="33">
        <f>SUM(E58:E62)</f>
        <v>4950</v>
      </c>
      <c r="F63" s="33">
        <f>SUM(F58:F62)</f>
        <v>0</v>
      </c>
      <c r="G63" s="33">
        <f>SUM(G58:G62)</f>
        <v>4000</v>
      </c>
      <c r="H63" s="33">
        <f>SUM(D63:G63)</f>
        <v>10450</v>
      </c>
      <c r="I63" s="12">
        <f>H63/L11</f>
        <v>271.42857142857144</v>
      </c>
      <c r="K63" s="41" t="s">
        <v>139</v>
      </c>
    </row>
    <row r="64" spans="2:18" ht="18">
      <c r="B64" s="8"/>
      <c r="C64" s="8" t="s">
        <v>25</v>
      </c>
      <c r="D64" s="32"/>
      <c r="E64" s="32">
        <f>L9*2.5</f>
        <v>2750</v>
      </c>
      <c r="F64" s="32"/>
      <c r="G64" s="32"/>
      <c r="H64" s="32"/>
      <c r="I64" s="9"/>
      <c r="K64" s="6" t="s">
        <v>23</v>
      </c>
      <c r="L64" s="6" t="s">
        <v>24</v>
      </c>
      <c r="M64" s="6" t="s">
        <v>12</v>
      </c>
      <c r="N64" s="6" t="s">
        <v>25</v>
      </c>
      <c r="O64" s="6" t="s">
        <v>26</v>
      </c>
      <c r="P64" s="6" t="s">
        <v>11</v>
      </c>
      <c r="Q64" s="6" t="s">
        <v>52</v>
      </c>
      <c r="R64" s="6" t="s">
        <v>27</v>
      </c>
    </row>
    <row r="65" spans="2:18" ht="15">
      <c r="B65" s="13" t="s">
        <v>19</v>
      </c>
      <c r="C65" s="8" t="s">
        <v>66</v>
      </c>
      <c r="D65" s="32"/>
      <c r="E65" s="32"/>
      <c r="F65" s="32"/>
      <c r="G65" s="32">
        <v>2000</v>
      </c>
      <c r="H65" s="32"/>
      <c r="I65" s="9"/>
      <c r="K65" s="13" t="s">
        <v>19</v>
      </c>
      <c r="L65" s="8" t="s">
        <v>104</v>
      </c>
      <c r="M65" s="38">
        <v>243</v>
      </c>
      <c r="N65" s="32"/>
      <c r="O65" s="32"/>
      <c r="P65" s="32"/>
      <c r="Q65" s="32"/>
      <c r="R65" s="9"/>
    </row>
    <row r="66" spans="2:18" s="5" customFormat="1" ht="15">
      <c r="B66" t="s">
        <v>95</v>
      </c>
      <c r="C66" s="8"/>
      <c r="D66" s="32"/>
      <c r="E66" s="32"/>
      <c r="F66" s="32"/>
      <c r="G66" s="32"/>
      <c r="H66" s="32"/>
      <c r="I66" s="9"/>
      <c r="K66" t="s">
        <v>94</v>
      </c>
      <c r="L66" s="8" t="s">
        <v>105</v>
      </c>
      <c r="M66" s="38">
        <f>25*2</f>
        <v>50</v>
      </c>
      <c r="N66" s="32"/>
      <c r="O66" s="32"/>
      <c r="P66" s="32"/>
      <c r="Q66" s="32"/>
      <c r="R66" s="9"/>
    </row>
    <row r="67" spans="2:18" ht="15.75" customHeight="1">
      <c r="B67" s="14"/>
      <c r="C67" s="8"/>
      <c r="D67" s="32"/>
      <c r="E67" s="32"/>
      <c r="F67" s="38"/>
      <c r="G67" s="32"/>
      <c r="H67" s="32"/>
      <c r="I67" s="9"/>
      <c r="K67" s="14"/>
      <c r="L67" s="8" t="s">
        <v>62</v>
      </c>
      <c r="M67" s="32"/>
      <c r="N67" s="32"/>
      <c r="O67" s="32"/>
      <c r="P67" s="32">
        <v>3000</v>
      </c>
      <c r="Q67" s="32"/>
      <c r="R67" s="9"/>
    </row>
    <row r="68" spans="2:18" ht="13.5" customHeight="1">
      <c r="B68" s="14"/>
      <c r="C68" s="8"/>
      <c r="D68" s="32"/>
      <c r="E68" s="32"/>
      <c r="F68" s="32"/>
      <c r="G68" s="32"/>
      <c r="H68" s="32"/>
      <c r="I68" s="9"/>
      <c r="K68" s="14"/>
      <c r="L68" s="8" t="s">
        <v>90</v>
      </c>
      <c r="M68" s="32"/>
      <c r="N68" s="38">
        <f>14</f>
        <v>14</v>
      </c>
      <c r="O68" s="32"/>
      <c r="P68" s="32"/>
      <c r="Q68" s="32"/>
      <c r="R68" s="9"/>
    </row>
    <row r="69" spans="2:18" ht="15">
      <c r="B69" s="14"/>
      <c r="C69" s="8"/>
      <c r="D69" s="32"/>
      <c r="E69" s="32"/>
      <c r="F69" s="32"/>
      <c r="G69" s="32"/>
      <c r="H69" s="32"/>
      <c r="I69" s="9"/>
      <c r="K69" s="14"/>
      <c r="L69" s="8"/>
      <c r="M69" s="32"/>
      <c r="N69" s="32"/>
      <c r="O69" s="32"/>
      <c r="P69" s="32"/>
      <c r="Q69" s="32"/>
      <c r="R69" s="9"/>
    </row>
    <row r="70" spans="2:18" ht="15">
      <c r="B70" s="14"/>
      <c r="C70" s="8"/>
      <c r="D70" s="32"/>
      <c r="E70" s="32"/>
      <c r="F70" s="32"/>
      <c r="G70" s="32"/>
      <c r="H70" s="32"/>
      <c r="I70" s="9"/>
      <c r="K70" s="14"/>
      <c r="L70" s="8"/>
      <c r="M70" s="32"/>
      <c r="N70" s="32"/>
      <c r="O70" s="32"/>
      <c r="P70" s="32"/>
      <c r="Q70" s="32"/>
      <c r="R70" s="9"/>
    </row>
    <row r="71" spans="2:18" ht="15">
      <c r="B71" s="8"/>
      <c r="C71" s="11" t="s">
        <v>33</v>
      </c>
      <c r="D71" s="33">
        <f>SUM(D64:D70)</f>
        <v>0</v>
      </c>
      <c r="E71" s="33">
        <f>SUM(E64:E70)</f>
        <v>2750</v>
      </c>
      <c r="F71" s="33">
        <f>SUM(F64:F70)</f>
        <v>0</v>
      </c>
      <c r="G71" s="33">
        <f>SUM(G64:G70)</f>
        <v>2000</v>
      </c>
      <c r="H71" s="33">
        <f>SUM(D71:G71)</f>
        <v>4750</v>
      </c>
      <c r="I71" s="12">
        <f>H71/L11</f>
        <v>123.37662337662337</v>
      </c>
      <c r="K71" s="8"/>
      <c r="L71" s="8"/>
      <c r="M71" s="32"/>
      <c r="N71" s="32"/>
      <c r="O71" s="32"/>
      <c r="P71" s="32"/>
      <c r="Q71" s="27"/>
      <c r="R71" s="9"/>
    </row>
    <row r="72" spans="2:18" ht="15">
      <c r="B72" s="10"/>
      <c r="C72" s="8" t="s">
        <v>12</v>
      </c>
      <c r="D72" s="32">
        <v>1000</v>
      </c>
      <c r="E72" s="32"/>
      <c r="F72" s="32"/>
      <c r="G72" s="32"/>
      <c r="H72" s="32"/>
      <c r="I72" s="9"/>
      <c r="K72" s="10"/>
      <c r="L72" s="11" t="s">
        <v>33</v>
      </c>
      <c r="M72" s="33" t="s">
        <v>65</v>
      </c>
      <c r="N72" s="33" t="s">
        <v>65</v>
      </c>
      <c r="O72" s="33" t="s">
        <v>65</v>
      </c>
      <c r="P72" s="33" t="s">
        <v>65</v>
      </c>
      <c r="Q72" s="33" t="s">
        <v>65</v>
      </c>
      <c r="R72" s="12">
        <f>(P67)/L11+(M65+M66+N68)/L12</f>
        <v>352.2741780114434</v>
      </c>
    </row>
    <row r="73" spans="2:18" ht="15">
      <c r="B73" s="7" t="s">
        <v>37</v>
      </c>
      <c r="C73" s="8" t="s">
        <v>97</v>
      </c>
      <c r="D73" s="32"/>
      <c r="E73" s="32"/>
      <c r="F73" s="32">
        <f>(100*3)+(150*3)</f>
        <v>750</v>
      </c>
      <c r="G73" s="32"/>
      <c r="H73" s="32"/>
      <c r="I73" s="9"/>
      <c r="K73" s="7" t="s">
        <v>37</v>
      </c>
      <c r="L73" s="8" t="s">
        <v>62</v>
      </c>
      <c r="M73" s="32"/>
      <c r="N73" s="32"/>
      <c r="O73" s="32"/>
      <c r="P73" s="32">
        <v>3000</v>
      </c>
      <c r="Q73" s="32"/>
      <c r="R73" s="9"/>
    </row>
    <row r="74" spans="2:18" ht="15">
      <c r="B74" t="s">
        <v>95</v>
      </c>
      <c r="C74" s="8" t="s">
        <v>90</v>
      </c>
      <c r="D74" s="32"/>
      <c r="E74" s="32">
        <f>L9*2.5</f>
        <v>2750</v>
      </c>
      <c r="F74" s="38"/>
      <c r="G74" s="32"/>
      <c r="H74" s="32"/>
      <c r="I74" s="9"/>
      <c r="K74" t="s">
        <v>94</v>
      </c>
      <c r="L74" s="8" t="s">
        <v>90</v>
      </c>
      <c r="M74" s="32"/>
      <c r="N74" s="38">
        <v>14</v>
      </c>
      <c r="O74" s="32"/>
      <c r="P74" s="32"/>
      <c r="Q74" s="32"/>
      <c r="R74" s="9"/>
    </row>
    <row r="75" spans="2:18" ht="15">
      <c r="B75" s="8"/>
      <c r="C75" s="8" t="s">
        <v>62</v>
      </c>
      <c r="D75" s="32"/>
      <c r="E75" s="32"/>
      <c r="F75" s="32"/>
      <c r="G75" s="32">
        <v>2000</v>
      </c>
      <c r="H75" s="32"/>
      <c r="I75" s="9"/>
      <c r="K75" s="8"/>
      <c r="L75" s="8" t="s">
        <v>26</v>
      </c>
      <c r="M75" s="32"/>
      <c r="N75" s="32"/>
      <c r="O75" s="38">
        <v>10</v>
      </c>
      <c r="P75" s="32"/>
      <c r="Q75" s="32"/>
      <c r="R75" s="9"/>
    </row>
    <row r="76" spans="2:18" ht="15">
      <c r="B76" s="8"/>
      <c r="C76" s="8"/>
      <c r="D76" s="32"/>
      <c r="E76" s="32"/>
      <c r="F76" s="32"/>
      <c r="G76" s="32"/>
      <c r="H76" s="32"/>
      <c r="I76" s="9"/>
      <c r="K76" s="8"/>
      <c r="L76" s="8"/>
      <c r="M76" s="32"/>
      <c r="N76" s="32"/>
      <c r="O76" s="32"/>
      <c r="P76" s="32"/>
      <c r="Q76" s="32"/>
      <c r="R76" s="9"/>
    </row>
    <row r="77" spans="2:18" ht="15">
      <c r="B77" s="8"/>
      <c r="C77" s="11" t="s">
        <v>33</v>
      </c>
      <c r="D77" s="33">
        <f>SUM(D72:D76)</f>
        <v>1000</v>
      </c>
      <c r="E77" s="33">
        <f>SUM(E72:E76)</f>
        <v>2750</v>
      </c>
      <c r="F77" s="33">
        <f>SUM(F72:F76)</f>
        <v>750</v>
      </c>
      <c r="G77" s="33">
        <f>SUM(G72:G76)</f>
        <v>2000</v>
      </c>
      <c r="H77" s="33">
        <f>SUM(D77:G77)</f>
        <v>6500</v>
      </c>
      <c r="I77" s="12">
        <f>H77/L11</f>
        <v>168.83116883116884</v>
      </c>
      <c r="K77" s="8"/>
      <c r="L77" s="8"/>
      <c r="M77" s="32"/>
      <c r="N77" s="32"/>
      <c r="O77" s="32"/>
      <c r="P77" s="32"/>
      <c r="Q77" s="32"/>
      <c r="R77" s="9"/>
    </row>
    <row r="78" spans="2:18" ht="15">
      <c r="B78" s="10"/>
      <c r="C78" s="8" t="s">
        <v>158</v>
      </c>
      <c r="D78" s="32">
        <v>3000</v>
      </c>
      <c r="E78" s="32"/>
      <c r="F78" s="32"/>
      <c r="G78" s="32"/>
      <c r="H78" s="32"/>
      <c r="I78" s="9"/>
      <c r="K78" s="10"/>
      <c r="L78" s="11" t="s">
        <v>33</v>
      </c>
      <c r="M78" s="33" t="s">
        <v>65</v>
      </c>
      <c r="N78" s="33" t="s">
        <v>65</v>
      </c>
      <c r="O78" s="33" t="s">
        <v>65</v>
      </c>
      <c r="P78" s="33" t="s">
        <v>65</v>
      </c>
      <c r="Q78" s="33" t="s">
        <v>65</v>
      </c>
      <c r="R78" s="12">
        <f>(P73)/L11+(N74+O75)/L12</f>
        <v>99.36979910170258</v>
      </c>
    </row>
    <row r="79" spans="2:18" ht="15">
      <c r="B79" s="7" t="s">
        <v>38</v>
      </c>
      <c r="C79" s="8" t="s">
        <v>90</v>
      </c>
      <c r="D79" s="32"/>
      <c r="E79" s="32">
        <f>L9*2.5</f>
        <v>2750</v>
      </c>
      <c r="F79" s="32"/>
      <c r="G79" s="32"/>
      <c r="H79" s="32"/>
      <c r="I79" s="9"/>
      <c r="K79" s="7" t="s">
        <v>38</v>
      </c>
      <c r="L79" s="8" t="s">
        <v>62</v>
      </c>
      <c r="M79" s="32"/>
      <c r="N79" s="32"/>
      <c r="O79" s="32"/>
      <c r="P79" s="32">
        <v>3000</v>
      </c>
      <c r="Q79" s="32"/>
      <c r="R79" s="9"/>
    </row>
    <row r="80" spans="2:18" ht="15">
      <c r="B80" t="s">
        <v>96</v>
      </c>
      <c r="C80" s="8" t="s">
        <v>62</v>
      </c>
      <c r="D80" s="32"/>
      <c r="E80" s="32"/>
      <c r="F80" s="32"/>
      <c r="G80" s="32"/>
      <c r="H80" s="32"/>
      <c r="I80" s="9"/>
      <c r="K80" t="s">
        <v>94</v>
      </c>
      <c r="L80" s="8" t="s">
        <v>90</v>
      </c>
      <c r="M80" s="32"/>
      <c r="N80" s="38">
        <v>14</v>
      </c>
      <c r="O80" s="32"/>
      <c r="P80" s="32"/>
      <c r="Q80" s="32"/>
      <c r="R80" s="9"/>
    </row>
    <row r="81" spans="2:18" ht="15">
      <c r="B81" s="8"/>
      <c r="C81" s="8"/>
      <c r="D81" s="32"/>
      <c r="E81" s="32"/>
      <c r="F81" s="32"/>
      <c r="G81" s="32"/>
      <c r="H81" s="32"/>
      <c r="I81" s="9"/>
      <c r="K81" s="8"/>
      <c r="L81" s="8" t="s">
        <v>108</v>
      </c>
      <c r="M81" s="32"/>
      <c r="N81" s="32"/>
      <c r="O81" s="38">
        <v>10</v>
      </c>
      <c r="P81" s="32"/>
      <c r="Q81" s="32"/>
      <c r="R81" s="9"/>
    </row>
    <row r="82" spans="2:18" ht="15">
      <c r="B82" s="8"/>
      <c r="C82" s="8"/>
      <c r="D82" s="27"/>
      <c r="E82" s="27"/>
      <c r="F82" s="27"/>
      <c r="G82" s="27"/>
      <c r="H82" s="27"/>
      <c r="I82" s="9"/>
      <c r="K82" s="8"/>
      <c r="L82" s="8"/>
      <c r="M82" s="32"/>
      <c r="N82" s="32"/>
      <c r="O82" s="32"/>
      <c r="P82" s="32"/>
      <c r="Q82" s="32"/>
      <c r="R82" s="9"/>
    </row>
    <row r="83" spans="2:18" ht="15">
      <c r="B83" s="8"/>
      <c r="C83" s="11" t="s">
        <v>33</v>
      </c>
      <c r="D83" s="33">
        <f>SUM(D78:D82)</f>
        <v>3000</v>
      </c>
      <c r="E83" s="33">
        <f>SUM(E78:E82)</f>
        <v>2750</v>
      </c>
      <c r="F83" s="33">
        <f>SUM(F78:F82)</f>
        <v>0</v>
      </c>
      <c r="G83" s="33">
        <f>SUM(G78:G82)</f>
        <v>0</v>
      </c>
      <c r="H83" s="33">
        <f>SUM(D83:G83)</f>
        <v>5750</v>
      </c>
      <c r="I83" s="12">
        <f>H83/L11</f>
        <v>149.35064935064935</v>
      </c>
      <c r="K83" s="8"/>
      <c r="L83" s="8"/>
      <c r="M83" s="32"/>
      <c r="N83" s="32"/>
      <c r="O83" s="32"/>
      <c r="P83" s="32"/>
      <c r="Q83" s="32"/>
      <c r="R83" s="9"/>
    </row>
    <row r="84" spans="2:18" ht="15">
      <c r="B84" s="10"/>
      <c r="C84" s="8" t="s">
        <v>98</v>
      </c>
      <c r="D84" s="32">
        <v>150</v>
      </c>
      <c r="E84" s="32"/>
      <c r="F84" s="32"/>
      <c r="G84" s="32"/>
      <c r="H84" s="27"/>
      <c r="I84" s="9"/>
      <c r="K84" s="10"/>
      <c r="L84" s="11" t="s">
        <v>33</v>
      </c>
      <c r="M84" s="33" t="s">
        <v>65</v>
      </c>
      <c r="N84" s="33" t="s">
        <v>65</v>
      </c>
      <c r="O84" s="33" t="s">
        <v>65</v>
      </c>
      <c r="P84" s="33" t="s">
        <v>65</v>
      </c>
      <c r="Q84" s="33" t="s">
        <v>65</v>
      </c>
      <c r="R84" s="12">
        <f>P79/L11+(N80+O81)/L12</f>
        <v>99.36979910170258</v>
      </c>
    </row>
    <row r="85" spans="2:18" ht="15">
      <c r="B85" s="7" t="s">
        <v>39</v>
      </c>
      <c r="C85" s="8" t="s">
        <v>99</v>
      </c>
      <c r="D85" s="32">
        <v>3875</v>
      </c>
      <c r="E85" s="32"/>
      <c r="F85" s="32"/>
      <c r="G85" s="32"/>
      <c r="H85" s="27"/>
      <c r="I85" s="9"/>
      <c r="K85" s="7" t="s">
        <v>39</v>
      </c>
      <c r="L85" s="8" t="s">
        <v>62</v>
      </c>
      <c r="M85" s="32"/>
      <c r="N85" s="32"/>
      <c r="O85" s="32"/>
      <c r="P85" s="32">
        <v>3000</v>
      </c>
      <c r="Q85" s="32"/>
      <c r="R85" s="9"/>
    </row>
    <row r="86" spans="2:18" ht="15">
      <c r="B86" t="s">
        <v>67</v>
      </c>
      <c r="C86" s="8" t="s">
        <v>25</v>
      </c>
      <c r="D86" s="32"/>
      <c r="E86" s="32">
        <f>L9*2.5</f>
        <v>2750</v>
      </c>
      <c r="F86" s="32"/>
      <c r="G86" s="32"/>
      <c r="H86" s="27"/>
      <c r="I86" s="9"/>
      <c r="K86" t="s">
        <v>94</v>
      </c>
      <c r="L86" s="8" t="s">
        <v>90</v>
      </c>
      <c r="M86" s="32"/>
      <c r="N86" s="38">
        <v>14</v>
      </c>
      <c r="O86" s="32"/>
      <c r="P86" s="32"/>
      <c r="Q86" s="32"/>
      <c r="R86" s="9"/>
    </row>
    <row r="87" spans="2:18" ht="15">
      <c r="B87" s="8"/>
      <c r="C87" s="8"/>
      <c r="D87" s="32"/>
      <c r="E87" s="32"/>
      <c r="F87" s="32"/>
      <c r="G87" s="32"/>
      <c r="H87" s="27"/>
      <c r="I87" s="9"/>
      <c r="K87" s="8"/>
      <c r="L87" s="8" t="s">
        <v>109</v>
      </c>
      <c r="M87" s="32"/>
      <c r="N87" s="32"/>
      <c r="O87" s="38">
        <v>20</v>
      </c>
      <c r="P87" s="32"/>
      <c r="Q87" s="32"/>
      <c r="R87" s="9"/>
    </row>
    <row r="88" spans="2:18" ht="15">
      <c r="B88" s="8"/>
      <c r="C88" s="8"/>
      <c r="D88" s="32"/>
      <c r="E88" s="32"/>
      <c r="F88" s="32"/>
      <c r="G88" s="32"/>
      <c r="H88" s="27"/>
      <c r="I88" s="9"/>
      <c r="K88" s="8"/>
      <c r="L88" s="8"/>
      <c r="M88" s="32"/>
      <c r="N88" s="32"/>
      <c r="O88" s="38"/>
      <c r="P88" s="32"/>
      <c r="Q88" s="32"/>
      <c r="R88" s="9"/>
    </row>
    <row r="89" spans="2:18" ht="15">
      <c r="B89" s="8"/>
      <c r="C89" s="11" t="s">
        <v>33</v>
      </c>
      <c r="D89" s="33">
        <f>SUM(D84:D88)</f>
        <v>4025</v>
      </c>
      <c r="E89" s="33">
        <f>SUM(E84:E88)</f>
        <v>2750</v>
      </c>
      <c r="F89" s="33">
        <f>SUM(F84:F88)</f>
        <v>0</v>
      </c>
      <c r="G89" s="33">
        <f>SUM(G84:G88)</f>
        <v>0</v>
      </c>
      <c r="H89" s="33">
        <f>SUM(D89:G89)</f>
        <v>6775</v>
      </c>
      <c r="I89" s="12">
        <f>H89/L11</f>
        <v>175.97402597402598</v>
      </c>
      <c r="K89" s="8"/>
      <c r="L89" s="8"/>
      <c r="M89" s="32"/>
      <c r="N89" s="32"/>
      <c r="O89" s="32"/>
      <c r="P89" s="32"/>
      <c r="Q89" s="32"/>
      <c r="R89" s="9"/>
    </row>
    <row r="90" spans="2:18" ht="15">
      <c r="B90" s="10"/>
      <c r="C90" s="8" t="s">
        <v>25</v>
      </c>
      <c r="D90" s="32"/>
      <c r="E90" s="32">
        <f>L9*4.5</f>
        <v>4950</v>
      </c>
      <c r="F90" s="32"/>
      <c r="G90" s="32"/>
      <c r="H90" s="32"/>
      <c r="I90" s="9"/>
      <c r="K90" s="10"/>
      <c r="L90" s="11" t="s">
        <v>33</v>
      </c>
      <c r="M90" s="33" t="s">
        <v>65</v>
      </c>
      <c r="N90" s="33" t="s">
        <v>65</v>
      </c>
      <c r="O90" s="33" t="s">
        <v>65</v>
      </c>
      <c r="P90" s="33" t="s">
        <v>65</v>
      </c>
      <c r="Q90" s="33" t="s">
        <v>65</v>
      </c>
      <c r="R90" s="12">
        <f>P85/L11+(N86+O87)/L12</f>
        <v>108.30634959321286</v>
      </c>
    </row>
    <row r="91" spans="2:18" ht="15">
      <c r="B91" s="7" t="s">
        <v>40</v>
      </c>
      <c r="C91" s="8" t="s">
        <v>101</v>
      </c>
      <c r="D91" s="32">
        <v>300</v>
      </c>
      <c r="E91" s="32"/>
      <c r="F91" s="32"/>
      <c r="G91" s="32"/>
      <c r="H91" s="32"/>
      <c r="I91" s="9"/>
      <c r="K91" s="7" t="s">
        <v>40</v>
      </c>
      <c r="L91" s="8"/>
      <c r="M91" s="32"/>
      <c r="N91" s="32"/>
      <c r="O91" s="32"/>
      <c r="P91" s="32"/>
      <c r="Q91" s="32"/>
      <c r="R91" s="9"/>
    </row>
    <row r="92" spans="2:18" ht="15">
      <c r="B92" t="s">
        <v>68</v>
      </c>
      <c r="C92" s="8"/>
      <c r="D92" s="32"/>
      <c r="E92" s="32"/>
      <c r="F92" s="32"/>
      <c r="G92" s="32"/>
      <c r="H92" s="32"/>
      <c r="I92" s="9"/>
      <c r="K92" t="s">
        <v>106</v>
      </c>
      <c r="L92" s="8" t="s">
        <v>107</v>
      </c>
      <c r="M92" s="38">
        <f>159*2</f>
        <v>318</v>
      </c>
      <c r="N92" s="32"/>
      <c r="O92" s="32"/>
      <c r="P92" s="32"/>
      <c r="Q92" s="32"/>
      <c r="R92" s="9"/>
    </row>
    <row r="93" spans="2:18" ht="15">
      <c r="B93" s="8" t="s">
        <v>102</v>
      </c>
      <c r="C93" s="8"/>
      <c r="D93" s="32"/>
      <c r="E93" s="32"/>
      <c r="F93" s="32"/>
      <c r="G93" s="32"/>
      <c r="H93" s="32"/>
      <c r="I93" s="9"/>
      <c r="K93" s="8"/>
      <c r="L93" s="8" t="s">
        <v>69</v>
      </c>
      <c r="M93" s="32">
        <v>400</v>
      </c>
      <c r="N93" s="32"/>
      <c r="O93" s="32"/>
      <c r="P93" s="32"/>
      <c r="Q93" s="32"/>
      <c r="R93" s="9"/>
    </row>
    <row r="94" spans="2:18" ht="15">
      <c r="B94" s="8"/>
      <c r="C94" s="8"/>
      <c r="D94" s="32"/>
      <c r="E94" s="32"/>
      <c r="F94" s="32"/>
      <c r="G94" s="32"/>
      <c r="H94" s="32"/>
      <c r="I94" s="9"/>
      <c r="K94" s="8"/>
      <c r="L94" s="8" t="s">
        <v>25</v>
      </c>
      <c r="M94" s="32"/>
      <c r="N94" s="32"/>
      <c r="O94" s="32"/>
      <c r="P94" s="32"/>
      <c r="Q94" s="32"/>
      <c r="R94" s="9"/>
    </row>
    <row r="95" spans="2:18" ht="15">
      <c r="B95" s="8"/>
      <c r="C95" s="11" t="s">
        <v>33</v>
      </c>
      <c r="D95" s="33">
        <f>SUM(D90:D94)</f>
        <v>300</v>
      </c>
      <c r="E95" s="33">
        <f>SUM(E90:E94)</f>
        <v>4950</v>
      </c>
      <c r="F95" s="33">
        <f>SUM(F90:F94)</f>
        <v>0</v>
      </c>
      <c r="G95" s="33">
        <f>SUM(G90:G94)</f>
        <v>0</v>
      </c>
      <c r="H95" s="33">
        <f>SUM(D95:G95)</f>
        <v>5250</v>
      </c>
      <c r="I95" s="12">
        <f>H95/L11</f>
        <v>136.36363636363637</v>
      </c>
      <c r="K95" s="8"/>
      <c r="L95" s="8"/>
      <c r="M95" s="32"/>
      <c r="N95" s="32"/>
      <c r="O95" s="32"/>
      <c r="P95" s="32"/>
      <c r="Q95" s="32"/>
      <c r="R95" s="9"/>
    </row>
    <row r="96" spans="2:18" ht="15">
      <c r="B96" s="10"/>
      <c r="C96" s="8" t="s">
        <v>83</v>
      </c>
      <c r="D96" s="32"/>
      <c r="E96" s="32"/>
      <c r="F96" s="32">
        <f>500*5</f>
        <v>2500</v>
      </c>
      <c r="G96" s="32"/>
      <c r="H96" s="32"/>
      <c r="I96" s="9"/>
      <c r="K96" s="10"/>
      <c r="L96" s="11" t="s">
        <v>33</v>
      </c>
      <c r="M96" s="33">
        <f>SUM(M91:M95)</f>
        <v>718</v>
      </c>
      <c r="N96" s="33">
        <f>SUM(N91:N95)</f>
        <v>0</v>
      </c>
      <c r="O96" s="33">
        <f>SUM(O92:O95)</f>
        <v>0</v>
      </c>
      <c r="P96" s="33">
        <f>SUM(P92:P95)</f>
        <v>0</v>
      </c>
      <c r="Q96" s="33" t="s">
        <v>65</v>
      </c>
      <c r="R96" s="12">
        <f>M92/L12+M93/L11</f>
        <v>294.5719160196372</v>
      </c>
    </row>
    <row r="97" spans="2:18" ht="15">
      <c r="B97" s="7" t="s">
        <v>48</v>
      </c>
      <c r="C97" s="8" t="s">
        <v>98</v>
      </c>
      <c r="D97" s="32">
        <v>1200</v>
      </c>
      <c r="E97" s="32"/>
      <c r="F97" s="32"/>
      <c r="G97" s="32"/>
      <c r="H97" s="32"/>
      <c r="I97" s="9"/>
      <c r="K97" s="42"/>
      <c r="L97" s="42"/>
      <c r="M97" s="42"/>
      <c r="N97" s="42"/>
      <c r="O97" s="42"/>
      <c r="P97" s="42"/>
      <c r="Q97" s="42"/>
      <c r="R97" s="42"/>
    </row>
    <row r="98" spans="2:9" ht="15">
      <c r="B98" t="s">
        <v>68</v>
      </c>
      <c r="C98" s="8" t="s">
        <v>103</v>
      </c>
      <c r="D98" s="32">
        <f>500</f>
        <v>500</v>
      </c>
      <c r="E98" s="32"/>
      <c r="F98" s="32"/>
      <c r="G98" s="32"/>
      <c r="H98" s="32"/>
      <c r="I98" s="9"/>
    </row>
    <row r="99" spans="2:9" ht="15">
      <c r="B99" s="8"/>
      <c r="C99" s="8" t="s">
        <v>25</v>
      </c>
      <c r="D99" s="32"/>
      <c r="E99" s="32">
        <f>L9*4.5</f>
        <v>4950</v>
      </c>
      <c r="F99" s="32"/>
      <c r="G99" s="32"/>
      <c r="H99" s="32"/>
      <c r="I99" s="9"/>
    </row>
    <row r="100" spans="2:9" ht="15">
      <c r="B100" s="8"/>
      <c r="C100" s="8"/>
      <c r="D100" s="32"/>
      <c r="E100" s="32"/>
      <c r="F100" s="32"/>
      <c r="G100" s="32"/>
      <c r="H100" s="32"/>
      <c r="I100" s="9"/>
    </row>
    <row r="101" spans="2:9" ht="15">
      <c r="B101" s="8"/>
      <c r="C101" s="11" t="s">
        <v>33</v>
      </c>
      <c r="D101" s="33">
        <f>SUM(D96:D100)</f>
        <v>1700</v>
      </c>
      <c r="E101" s="33">
        <f>SUM(E96:E100)</f>
        <v>4950</v>
      </c>
      <c r="F101" s="33">
        <f>SUM(F96:F100)</f>
        <v>2500</v>
      </c>
      <c r="G101" s="33">
        <f>SUM(G97:G100)</f>
        <v>0</v>
      </c>
      <c r="H101" s="33">
        <f>SUM(D101:G101)</f>
        <v>9150</v>
      </c>
      <c r="I101" s="12">
        <f>H101/L11</f>
        <v>237.66233766233765</v>
      </c>
    </row>
    <row r="102" ht="15">
      <c r="B102" s="10"/>
    </row>
    <row r="104" spans="6:9" ht="18">
      <c r="F104" s="68" t="s">
        <v>159</v>
      </c>
      <c r="G104" s="69"/>
      <c r="H104" s="18" t="s">
        <v>138</v>
      </c>
      <c r="I104" s="19">
        <f>(SUM(I5:I44)/7+((SUM(I45:I63)+SUM(I90:I101))/5)+SUM(I64:I89)/3)</f>
        <v>938.4135229849516</v>
      </c>
    </row>
    <row r="105" spans="6:9" ht="18">
      <c r="F105" s="68" t="s">
        <v>160</v>
      </c>
      <c r="G105" s="69"/>
      <c r="H105" s="18" t="s">
        <v>139</v>
      </c>
      <c r="I105" s="19">
        <f>(SUM(I5:I44)/7+((SUM(I45:I63)+SUM(I90:I101))/5)+SUM(R65:R96)/2)</f>
        <v>1209.515388054645</v>
      </c>
    </row>
    <row r="106" spans="6:9" ht="18">
      <c r="F106" s="68" t="s">
        <v>161</v>
      </c>
      <c r="G106" s="69"/>
      <c r="H106" s="18" t="s">
        <v>161</v>
      </c>
      <c r="I106" s="19">
        <f>(SUM(I5:I44)/7)</f>
        <v>449.7122242836529</v>
      </c>
    </row>
  </sheetData>
  <sheetProtection selectLockedCells="1" selectUnlockedCells="1"/>
  <mergeCells count="3">
    <mergeCell ref="F104:G104"/>
    <mergeCell ref="F105:G105"/>
    <mergeCell ref="F106:G106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="90" zoomScaleNormal="90" zoomScalePageLayoutView="0" workbookViewId="0" topLeftCell="A1">
      <selection activeCell="I6" sqref="I6"/>
    </sheetView>
  </sheetViews>
  <sheetFormatPr defaultColWidth="11.57421875" defaultRowHeight="12.75"/>
  <cols>
    <col min="1" max="1" width="14.421875" style="0" customWidth="1"/>
    <col min="2" max="2" width="28.7109375" style="0" customWidth="1"/>
  </cols>
  <sheetData>
    <row r="2" ht="18">
      <c r="A2" s="1" t="s">
        <v>22</v>
      </c>
    </row>
    <row r="4" spans="1:2" ht="12">
      <c r="A4" t="s">
        <v>49</v>
      </c>
      <c r="B4" t="s">
        <v>162</v>
      </c>
    </row>
    <row r="5" spans="1:3" ht="12">
      <c r="A5" t="s">
        <v>125</v>
      </c>
      <c r="B5" t="s">
        <v>168</v>
      </c>
      <c r="C5" s="44" t="s">
        <v>170</v>
      </c>
    </row>
    <row r="6" spans="1:3" ht="12">
      <c r="A6" t="s">
        <v>74</v>
      </c>
      <c r="B6" t="s">
        <v>163</v>
      </c>
      <c r="C6" s="44" t="s">
        <v>171</v>
      </c>
    </row>
    <row r="7" spans="1:3" ht="12">
      <c r="A7" t="s">
        <v>72</v>
      </c>
      <c r="B7" t="s">
        <v>112</v>
      </c>
      <c r="C7" s="44" t="s">
        <v>172</v>
      </c>
    </row>
    <row r="8" spans="1:3" ht="12">
      <c r="A8" t="s">
        <v>75</v>
      </c>
      <c r="B8" t="s">
        <v>129</v>
      </c>
      <c r="C8" s="44" t="s">
        <v>169</v>
      </c>
    </row>
    <row r="11" ht="14.25">
      <c r="A11" s="70" t="s">
        <v>173</v>
      </c>
    </row>
  </sheetData>
  <sheetProtection selectLockedCells="1" selectUnlockedCells="1"/>
  <hyperlinks>
    <hyperlink ref="C5" r:id="rId1" display="Baan Caruso villa (Cha Am)"/>
    <hyperlink ref="C8" r:id="rId2" display="Satri house - Secret Retreat (Luang Prabang)"/>
    <hyperlink ref="C7" r:id="rId3" display="Baan Nakaow Guesthouse"/>
    <hyperlink ref="C6" r:id="rId4" display="Buri Gallery House"/>
  </hyperlinks>
  <printOptions/>
  <pageMargins left="0.7875" right="0.7875" top="1.025" bottom="1.025" header="0.7875" footer="0.7875"/>
  <pageSetup horizontalDpi="300" verticalDpi="300" orientation="portrait" r:id="rId5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I9"/>
  <sheetViews>
    <sheetView zoomScale="70" zoomScaleNormal="70" zoomScalePageLayoutView="0" workbookViewId="0" topLeftCell="A1">
      <selection activeCell="G10" sqref="G10"/>
    </sheetView>
  </sheetViews>
  <sheetFormatPr defaultColWidth="9.140625" defaultRowHeight="12.75"/>
  <cols>
    <col min="2" max="2" width="24.57421875" style="0" customWidth="1"/>
    <col min="3" max="3" width="12.140625" style="0" customWidth="1"/>
    <col min="4" max="5" width="11.8515625" style="0" customWidth="1"/>
    <col min="6" max="6" width="15.140625" style="0" customWidth="1"/>
    <col min="7" max="7" width="12.421875" style="0" customWidth="1"/>
    <col min="8" max="8" width="36.7109375" style="0" customWidth="1"/>
    <col min="9" max="9" width="47.421875" style="0" customWidth="1"/>
  </cols>
  <sheetData>
    <row r="2" spans="2:9" ht="12.75">
      <c r="B2" s="45" t="s">
        <v>124</v>
      </c>
      <c r="C2" s="45" t="s">
        <v>165</v>
      </c>
      <c r="D2" s="45" t="s">
        <v>50</v>
      </c>
      <c r="E2" s="45" t="s">
        <v>51</v>
      </c>
      <c r="F2" s="45" t="s">
        <v>20</v>
      </c>
      <c r="G2" s="45" t="s">
        <v>21</v>
      </c>
      <c r="H2" s="45" t="s">
        <v>119</v>
      </c>
      <c r="I2" s="45" t="s">
        <v>123</v>
      </c>
    </row>
    <row r="3" spans="2:9" ht="12.75">
      <c r="B3" t="s">
        <v>113</v>
      </c>
      <c r="C3" t="s">
        <v>164</v>
      </c>
      <c r="D3" s="29">
        <v>0.2916666666666667</v>
      </c>
      <c r="E3" s="29">
        <v>0.34375</v>
      </c>
      <c r="F3" t="s">
        <v>49</v>
      </c>
      <c r="G3" t="s">
        <v>72</v>
      </c>
      <c r="H3" t="s">
        <v>73</v>
      </c>
      <c r="I3" t="s">
        <v>120</v>
      </c>
    </row>
    <row r="4" spans="2:9" ht="12.75">
      <c r="B4" t="s">
        <v>114</v>
      </c>
      <c r="C4" t="s">
        <v>164</v>
      </c>
      <c r="D4" s="46" t="s">
        <v>65</v>
      </c>
      <c r="E4" s="46" t="s">
        <v>65</v>
      </c>
      <c r="F4" t="s">
        <v>72</v>
      </c>
      <c r="G4" t="s">
        <v>74</v>
      </c>
      <c r="H4" t="s">
        <v>115</v>
      </c>
      <c r="I4" t="s">
        <v>121</v>
      </c>
    </row>
    <row r="5" spans="2:9" ht="12.75">
      <c r="B5" t="s">
        <v>116</v>
      </c>
      <c r="C5" t="s">
        <v>139</v>
      </c>
      <c r="D5" s="29">
        <v>0.625</v>
      </c>
      <c r="E5" s="29">
        <v>0.6666666666666666</v>
      </c>
      <c r="F5" t="s">
        <v>74</v>
      </c>
      <c r="G5" t="s">
        <v>75</v>
      </c>
      <c r="H5" t="s">
        <v>117</v>
      </c>
      <c r="I5" t="s">
        <v>167</v>
      </c>
    </row>
    <row r="6" spans="2:9" ht="12.75">
      <c r="B6" t="s">
        <v>76</v>
      </c>
      <c r="C6" t="s">
        <v>139</v>
      </c>
      <c r="D6" s="29">
        <v>0.53125</v>
      </c>
      <c r="E6" s="29">
        <v>0.6145833333333334</v>
      </c>
      <c r="F6" t="s">
        <v>118</v>
      </c>
      <c r="G6" t="s">
        <v>49</v>
      </c>
      <c r="H6" t="s">
        <v>73</v>
      </c>
      <c r="I6" t="s">
        <v>122</v>
      </c>
    </row>
    <row r="7" spans="2:9" ht="12.75">
      <c r="B7" t="s">
        <v>111</v>
      </c>
      <c r="C7" t="s">
        <v>138</v>
      </c>
      <c r="D7" s="29">
        <v>0.6319444444444444</v>
      </c>
      <c r="E7" s="29">
        <v>0.6805555555555555</v>
      </c>
      <c r="F7" t="s">
        <v>74</v>
      </c>
      <c r="G7" t="s">
        <v>49</v>
      </c>
      <c r="H7" t="s">
        <v>100</v>
      </c>
      <c r="I7" t="s">
        <v>122</v>
      </c>
    </row>
    <row r="8" spans="2:9" ht="12.75">
      <c r="B8" t="s">
        <v>128</v>
      </c>
      <c r="C8" t="s">
        <v>164</v>
      </c>
      <c r="D8" s="29">
        <v>0.3333333333333333</v>
      </c>
      <c r="E8" s="29">
        <v>0.4583333333333333</v>
      </c>
      <c r="F8" t="s">
        <v>49</v>
      </c>
      <c r="G8" t="s">
        <v>125</v>
      </c>
      <c r="H8" t="s">
        <v>166</v>
      </c>
      <c r="I8" t="s">
        <v>126</v>
      </c>
    </row>
    <row r="9" spans="2:9" ht="12.75">
      <c r="B9" t="s">
        <v>127</v>
      </c>
      <c r="C9" t="s">
        <v>164</v>
      </c>
      <c r="D9" s="29">
        <v>0.5416666666666666</v>
      </c>
      <c r="E9" s="29">
        <v>0.6666666666666666</v>
      </c>
      <c r="F9" t="s">
        <v>125</v>
      </c>
      <c r="G9" t="s">
        <v>49</v>
      </c>
      <c r="H9" t="s">
        <v>166</v>
      </c>
      <c r="I9" t="s">
        <v>126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</cp:lastModifiedBy>
  <dcterms:modified xsi:type="dcterms:W3CDTF">2020-04-15T08:40:05Z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